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685" windowWidth="11370" windowHeight="3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<sst xmlns="http://schemas.openxmlformats.org/spreadsheetml/2006/main" count="67" uniqueCount="61">
  <si>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Time</t>
  </si>
  <si>
    <t>Range</t>
  </si>
  <si>
    <t>CFI FOV</t>
  </si>
  <si>
    <t>1.2 deg</t>
  </si>
  <si>
    <t>(km)</t>
  </si>
  <si>
    <t xml:space="preserve"> -18 hr</t>
  </si>
  <si>
    <t xml:space="preserve"> -12 hr</t>
  </si>
  <si>
    <t xml:space="preserve"> -6 hr</t>
  </si>
  <si>
    <t xml:space="preserve"> -5 hr</t>
  </si>
  <si>
    <t xml:space="preserve"> -4 hr</t>
  </si>
  <si>
    <t xml:space="preserve"> -3 hr</t>
  </si>
  <si>
    <t xml:space="preserve"> -2 hr</t>
  </si>
  <si>
    <t xml:space="preserve"> -1 hr</t>
  </si>
  <si>
    <t xml:space="preserve"> -50m</t>
  </si>
  <si>
    <t xml:space="preserve"> -40m</t>
  </si>
  <si>
    <t xml:space="preserve"> -30m</t>
  </si>
  <si>
    <t xml:space="preserve"> -20m</t>
  </si>
  <si>
    <t xml:space="preserve"> -10m</t>
  </si>
  <si>
    <t xml:space="preserve"> -5m</t>
  </si>
  <si>
    <t xml:space="preserve"> -3m</t>
  </si>
  <si>
    <t xml:space="preserve"> -2m</t>
  </si>
  <si>
    <t xml:space="preserve"> -1m</t>
  </si>
  <si>
    <t xml:space="preserve"> -50s</t>
  </si>
  <si>
    <t xml:space="preserve"> -40s</t>
  </si>
  <si>
    <t xml:space="preserve"> -30s</t>
  </si>
  <si>
    <t xml:space="preserve"> -20s</t>
  </si>
  <si>
    <t xml:space="preserve"> -10s</t>
  </si>
  <si>
    <t>(sec)</t>
  </si>
  <si>
    <t>SW3</t>
  </si>
  <si>
    <t>Flyby speed = 14 km/s</t>
  </si>
  <si>
    <t>Approach Phase = 100</t>
  </si>
  <si>
    <t>CA distance = 400 km</t>
  </si>
  <si>
    <t xml:space="preserve"> -0s </t>
  </si>
  <si>
    <t>10s</t>
  </si>
  <si>
    <t>20s</t>
  </si>
  <si>
    <t>30s</t>
  </si>
  <si>
    <t>40s</t>
  </si>
  <si>
    <t>50s</t>
  </si>
  <si>
    <t>1m</t>
  </si>
  <si>
    <t>2m</t>
  </si>
  <si>
    <t>3m</t>
  </si>
  <si>
    <t>5m</t>
  </si>
  <si>
    <t>10m</t>
  </si>
  <si>
    <t>20m</t>
  </si>
  <si>
    <t xml:space="preserve">30m </t>
  </si>
  <si>
    <t>Imager</t>
  </si>
  <si>
    <t xml:space="preserve"> -24hr</t>
  </si>
  <si>
    <t xml:space="preserve"> -36hr</t>
  </si>
  <si>
    <t>Angle to</t>
  </si>
  <si>
    <t>Nucleus</t>
  </si>
  <si>
    <t>Phase</t>
  </si>
  <si>
    <t>Angle</t>
  </si>
  <si>
    <t>CI Resol.</t>
  </si>
  <si>
    <t>(km/20 urad)</t>
  </si>
  <si>
    <t>CFI Resol.</t>
  </si>
  <si>
    <t>CI FOV</t>
  </si>
  <si>
    <t>8 km</t>
  </si>
  <si>
    <t>(CFI pix)</t>
  </si>
  <si>
    <t>(CI pix)</t>
  </si>
  <si>
    <t>(km/43 urad)</t>
  </si>
  <si>
    <t>2.5 deg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</si>
</sst>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2" customWidth="1"/>
    <col min="2" max="2" width="11.00390625" style="5" customWidth="1"/>
    <col min="3" max="3" width="10.28125" style="3" customWidth="1"/>
    <col min="4" max="4" width="9.140625" style="1" customWidth="1"/>
    <col min="5" max="5" width="10.7109375" style="1" customWidth="1"/>
    <col min="6" max="6" width="10.421875" style="4" customWidth="1"/>
    <col min="7" max="7" width="12.28125" style="2" customWidth="1"/>
    <col min="8" max="8" width="9.140625" style="5" customWidth="1"/>
    <col min="9" max="9" width="11.8515625" style="5" customWidth="1"/>
    <col min="10" max="10" width="9.140625" style="1" customWidth="1"/>
    <col min="11" max="11" width="8.57421875" style="5" customWidth="1"/>
    <col min="12" max="16384" width="9.140625" style="1" customWidth="1"/>
  </cols>
  <sheetData>
    <row r="1" spans="1:9" ht="15.75">
      <c r="A1" s="6" t="s">
        <v>28</v>
      </c>
      <c r="I1" s="7" t="s">
        <v>29</v>
      </c>
    </row>
    <row r="2" ht="12.75">
      <c r="I2" s="7" t="s">
        <v>30</v>
      </c>
    </row>
    <row r="3" ht="12.75">
      <c r="I3" s="7" t="s">
        <v>31</v>
      </c>
    </row>
    <row r="5" spans="1:11" ht="12.75">
      <c r="A5" s="8" t="s">
        <v>52</v>
      </c>
      <c r="B5" s="11" t="s">
        <v>55</v>
      </c>
      <c r="C5" s="12" t="s">
        <v>56</v>
      </c>
      <c r="D5" s="9" t="s">
        <v>0</v>
      </c>
      <c r="E5" s="9" t="s">
        <v>0</v>
      </c>
      <c r="F5" s="10" t="s">
        <v>1</v>
      </c>
      <c r="G5" s="8" t="s">
        <v>54</v>
      </c>
      <c r="H5" s="11" t="s">
        <v>2</v>
      </c>
      <c r="I5" s="12" t="s">
        <v>56</v>
      </c>
      <c r="J5" s="11" t="s">
        <v>48</v>
      </c>
      <c r="K5" s="11" t="s">
        <v>50</v>
      </c>
    </row>
    <row r="6" spans="1:11" ht="12.75">
      <c r="A6" s="8" t="s">
        <v>53</v>
      </c>
      <c r="B6" s="11" t="s">
        <v>3</v>
      </c>
      <c r="C6" s="12" t="s">
        <v>49</v>
      </c>
      <c r="D6" s="9"/>
      <c r="E6" s="9" t="s">
        <v>27</v>
      </c>
      <c r="F6" s="10" t="s">
        <v>4</v>
      </c>
      <c r="G6" s="8" t="s">
        <v>59</v>
      </c>
      <c r="H6" s="11" t="s">
        <v>60</v>
      </c>
      <c r="I6" s="12" t="s">
        <v>49</v>
      </c>
      <c r="J6" s="11" t="s">
        <v>49</v>
      </c>
      <c r="K6" s="11" t="s">
        <v>51</v>
      </c>
    </row>
    <row r="7" spans="1:11" ht="12.75">
      <c r="A7" s="8" t="s">
        <v>45</v>
      </c>
      <c r="B7" s="11" t="s">
        <v>4</v>
      </c>
      <c r="C7" s="12" t="s">
        <v>58</v>
      </c>
      <c r="D7" s="9"/>
      <c r="E7" s="9"/>
      <c r="F7" s="10"/>
      <c r="G7" s="8"/>
      <c r="H7" s="11" t="s">
        <v>4</v>
      </c>
      <c r="I7" s="12" t="s">
        <v>57</v>
      </c>
      <c r="J7" s="9"/>
      <c r="K7" s="11"/>
    </row>
    <row r="8" spans="1:11" ht="12.75">
      <c r="A8" s="5">
        <f aca="true" t="shared" si="0" ref="A8:A44">F8*0.00002</f>
        <v>36.28800088183421</v>
      </c>
      <c r="B8" s="5">
        <f aca="true" t="shared" si="1" ref="B8:B44">F8*0.02094395</f>
        <v>38000.70380345457</v>
      </c>
      <c r="C8" s="3">
        <f aca="true" t="shared" si="2" ref="C8:C44">8/(F8*0.00002)</f>
        <v>0.22045854843452686</v>
      </c>
      <c r="D8" s="1" t="s">
        <v>47</v>
      </c>
      <c r="E8" s="1">
        <v>-129600</v>
      </c>
      <c r="F8" s="4">
        <f>SQRT(400*400+E8*E8*14*14)</f>
        <v>1814400.0440917101</v>
      </c>
      <c r="G8" s="5">
        <f>F8*0.000043</f>
        <v>78.01920189594354</v>
      </c>
      <c r="H8" s="5">
        <f>F8*0.04363323</f>
        <v>79168.13443586373</v>
      </c>
      <c r="I8" s="3">
        <f>8/(F8*0.000043)</f>
        <v>0.10253885973698924</v>
      </c>
      <c r="J8" s="5">
        <f>ATAN(400/((ABS(E8*14))))*360/(2*3.14159265)</f>
        <v>0.01263134449963029</v>
      </c>
      <c r="K8" s="5">
        <f>90-J8+10</f>
        <v>99.98736865550038</v>
      </c>
    </row>
    <row r="9" spans="1:11" ht="12.75">
      <c r="A9" s="5">
        <f t="shared" si="0"/>
        <v>24.19200132275129</v>
      </c>
      <c r="B9" s="5">
        <f t="shared" si="1"/>
        <v>25333.803305181842</v>
      </c>
      <c r="C9" s="3">
        <f t="shared" si="2"/>
        <v>0.3306878126067406</v>
      </c>
      <c r="D9" s="1" t="s">
        <v>46</v>
      </c>
      <c r="E9" s="1">
        <v>-86400</v>
      </c>
      <c r="F9" s="4">
        <f>SQRT(400*400+E9*E9*14*14)</f>
        <v>1209600.0661375644</v>
      </c>
      <c r="G9" s="5">
        <f aca="true" t="shared" si="3" ref="G9:G44">F9*0.000043</f>
        <v>52.01280284391527</v>
      </c>
      <c r="H9" s="5">
        <f aca="true" t="shared" si="4" ref="H9:H44">F9*0.04363323</f>
        <v>52778.75789379556</v>
      </c>
      <c r="I9" s="3">
        <f aca="true" t="shared" si="5" ref="I9:I44">8/(F9*0.000043)</f>
        <v>0.15380828493336776</v>
      </c>
      <c r="J9" s="5">
        <f>ATAN(400/((ABS(E9*14))))*360/(2*3.14159265)</f>
        <v>0.01894701636575279</v>
      </c>
      <c r="K9" s="5">
        <f>90-J9+10</f>
        <v>99.98105298363424</v>
      </c>
    </row>
    <row r="10" spans="1:11" ht="12.75">
      <c r="A10" s="5">
        <f t="shared" si="0"/>
        <v>18.144001763668346</v>
      </c>
      <c r="B10" s="5">
        <f t="shared" si="1"/>
        <v>19000.35328690908</v>
      </c>
      <c r="C10" s="3">
        <f t="shared" si="2"/>
        <v>0.44091706472489695</v>
      </c>
      <c r="D10" s="1" t="s">
        <v>5</v>
      </c>
      <c r="E10" s="1">
        <v>-64800</v>
      </c>
      <c r="F10" s="4">
        <f>SQRT(400*400+E10*E10*14*14)</f>
        <v>907200.0881834172</v>
      </c>
      <c r="G10" s="5">
        <f t="shared" si="3"/>
        <v>39.00960379188694</v>
      </c>
      <c r="H10" s="5">
        <f t="shared" si="4"/>
        <v>39584.070103727325</v>
      </c>
      <c r="I10" s="3">
        <f t="shared" si="5"/>
        <v>0.2050777045232079</v>
      </c>
      <c r="J10" s="5">
        <f>ATAN(400/((ABS(E10*14))))*360/(2*3.14159265)</f>
        <v>0.025262687771444182</v>
      </c>
      <c r="K10" s="5">
        <f>90-J10+10</f>
        <v>99.97473731222856</v>
      </c>
    </row>
    <row r="11" spans="1:11" ht="12.75">
      <c r="A11" s="5">
        <f t="shared" si="0"/>
        <v>12.096002645502358</v>
      </c>
      <c r="B11" s="5">
        <f t="shared" si="1"/>
        <v>12666.903730363452</v>
      </c>
      <c r="C11" s="3">
        <f t="shared" si="2"/>
        <v>0.6613755167269768</v>
      </c>
      <c r="D11" s="1" t="s">
        <v>6</v>
      </c>
      <c r="E11" s="1">
        <v>-43200</v>
      </c>
      <c r="F11" s="4">
        <f aca="true" t="shared" si="6" ref="F11:F44">SQRT(400*400+E11*E11*14*14)</f>
        <v>604800.1322751178</v>
      </c>
      <c r="G11" s="5">
        <f t="shared" si="3"/>
        <v>26.006405687830068</v>
      </c>
      <c r="H11" s="5">
        <f t="shared" si="4"/>
        <v>26389.38327559064</v>
      </c>
      <c r="I11" s="3">
        <f t="shared" si="5"/>
        <v>0.3076165194078962</v>
      </c>
      <c r="J11" s="5">
        <f aca="true" t="shared" si="7" ref="J11:J31">ATAN(400/((ABS(E11*14))))*360/(2*3.14159265)</f>
        <v>0.03789402858762601</v>
      </c>
      <c r="K11" s="5">
        <f aca="true" t="shared" si="8" ref="K11:K31">90-J11+10</f>
        <v>99.96210597141237</v>
      </c>
    </row>
    <row r="12" spans="1:11" ht="12.75">
      <c r="A12" s="5">
        <f t="shared" si="0"/>
        <v>6.048005291002978</v>
      </c>
      <c r="B12" s="5">
        <f t="shared" si="1"/>
        <v>6333.45602072509</v>
      </c>
      <c r="C12" s="3">
        <f t="shared" si="2"/>
        <v>1.3227501655629852</v>
      </c>
      <c r="D12" s="1" t="s">
        <v>7</v>
      </c>
      <c r="E12" s="1">
        <v>-21600</v>
      </c>
      <c r="F12" s="4">
        <f t="shared" si="6"/>
        <v>302400.26455014886</v>
      </c>
      <c r="G12" s="5">
        <f t="shared" si="3"/>
        <v>13.003211375656402</v>
      </c>
      <c r="H12" s="5">
        <f t="shared" si="4"/>
        <v>13194.700295177492</v>
      </c>
      <c r="I12" s="3">
        <f t="shared" si="5"/>
        <v>0.6152326351455746</v>
      </c>
      <c r="J12" s="5">
        <f t="shared" si="7"/>
        <v>0.07578802402424807</v>
      </c>
      <c r="K12" s="5">
        <f t="shared" si="8"/>
        <v>99.92421197597575</v>
      </c>
    </row>
    <row r="13" spans="1:11" ht="12.75">
      <c r="A13" s="5">
        <f t="shared" si="0"/>
        <v>5.040006349202351</v>
      </c>
      <c r="B13" s="5">
        <f t="shared" si="1"/>
        <v>5277.882048868828</v>
      </c>
      <c r="C13" s="3">
        <f t="shared" si="2"/>
        <v>1.587299587681295</v>
      </c>
      <c r="D13" s="1" t="s">
        <v>8</v>
      </c>
      <c r="E13" s="1">
        <v>-18000</v>
      </c>
      <c r="F13" s="4">
        <f t="shared" si="6"/>
        <v>252000.3174601175</v>
      </c>
      <c r="G13" s="5">
        <f t="shared" si="3"/>
        <v>10.836013650785054</v>
      </c>
      <c r="H13" s="5">
        <f t="shared" si="4"/>
        <v>10995.587811810325</v>
      </c>
      <c r="I13" s="3">
        <f t="shared" si="5"/>
        <v>0.7382788779913</v>
      </c>
      <c r="J13" s="5">
        <f t="shared" si="7"/>
        <v>0.09094560549082005</v>
      </c>
      <c r="K13" s="5">
        <f t="shared" si="8"/>
        <v>99.90905439450918</v>
      </c>
    </row>
    <row r="14" spans="1:11" ht="12.75">
      <c r="A14" s="5">
        <f t="shared" si="0"/>
        <v>4.032007936500126</v>
      </c>
      <c r="B14" s="5">
        <f t="shared" si="1"/>
        <v>4222.3086310830895</v>
      </c>
      <c r="C14" s="3">
        <f t="shared" si="2"/>
        <v>1.9841230786227524</v>
      </c>
      <c r="D14" s="1" t="s">
        <v>9</v>
      </c>
      <c r="E14" s="1">
        <v>-14400</v>
      </c>
      <c r="F14" s="4">
        <f t="shared" si="6"/>
        <v>201600.39682500626</v>
      </c>
      <c r="G14" s="5">
        <f t="shared" si="3"/>
        <v>8.66881706347527</v>
      </c>
      <c r="H14" s="5">
        <f t="shared" si="4"/>
        <v>8796.476482756769</v>
      </c>
      <c r="I14" s="3">
        <f t="shared" si="5"/>
        <v>0.9228479435454662</v>
      </c>
      <c r="J14" s="5">
        <f t="shared" si="7"/>
        <v>0.11368195315903624</v>
      </c>
      <c r="K14" s="5">
        <f t="shared" si="8"/>
        <v>99.88631804684097</v>
      </c>
    </row>
    <row r="15" spans="1:11" ht="12.75">
      <c r="A15" s="5">
        <f t="shared" si="0"/>
        <v>3.0240105819920675</v>
      </c>
      <c r="B15" s="5">
        <f t="shared" si="1"/>
        <v>3166.736321435638</v>
      </c>
      <c r="C15" s="3">
        <f t="shared" si="2"/>
        <v>2.645493388032392</v>
      </c>
      <c r="D15" s="1" t="s">
        <v>10</v>
      </c>
      <c r="E15" s="1">
        <v>-10800</v>
      </c>
      <c r="F15" s="4">
        <f t="shared" si="6"/>
        <v>151200.52909960336</v>
      </c>
      <c r="G15" s="5">
        <f t="shared" si="3"/>
        <v>6.5016227512829445</v>
      </c>
      <c r="H15" s="5">
        <f t="shared" si="4"/>
        <v>6597.367462324686</v>
      </c>
      <c r="I15" s="3">
        <f t="shared" si="5"/>
        <v>1.2304620409452987</v>
      </c>
      <c r="J15" s="5">
        <f t="shared" si="7"/>
        <v>0.1515757828415086</v>
      </c>
      <c r="K15" s="5">
        <f t="shared" si="8"/>
        <v>99.8484242171585</v>
      </c>
    </row>
    <row r="16" spans="1:11" ht="12.75">
      <c r="A16" s="5">
        <f t="shared" si="0"/>
        <v>2.0160158729533855</v>
      </c>
      <c r="B16" s="5">
        <f t="shared" si="1"/>
        <v>2111.1667821171022</v>
      </c>
      <c r="C16" s="3">
        <f t="shared" si="2"/>
        <v>3.9682227244968606</v>
      </c>
      <c r="D16" s="1" t="s">
        <v>11</v>
      </c>
      <c r="E16" s="1">
        <v>-7200</v>
      </c>
      <c r="F16" s="4">
        <f t="shared" si="6"/>
        <v>100800.79364766926</v>
      </c>
      <c r="G16" s="5">
        <f t="shared" si="3"/>
        <v>4.334434126849779</v>
      </c>
      <c r="H16" s="5">
        <f t="shared" si="4"/>
        <v>4398.264213411292</v>
      </c>
      <c r="I16" s="3">
        <f t="shared" si="5"/>
        <v>1.8456849881380748</v>
      </c>
      <c r="J16" s="5">
        <f t="shared" si="7"/>
        <v>0.2273630112503623</v>
      </c>
      <c r="K16" s="5">
        <f t="shared" si="8"/>
        <v>99.77263698874964</v>
      </c>
    </row>
    <row r="17" spans="1:11" ht="12.75">
      <c r="A17" s="5">
        <f t="shared" si="0"/>
        <v>1.0080317455318557</v>
      </c>
      <c r="B17" s="5">
        <f t="shared" si="1"/>
        <v>1055.6083238415954</v>
      </c>
      <c r="C17" s="3">
        <f t="shared" si="2"/>
        <v>7.936257995306542</v>
      </c>
      <c r="D17" s="1" t="s">
        <v>12</v>
      </c>
      <c r="E17" s="1">
        <v>-3600</v>
      </c>
      <c r="F17" s="4">
        <f t="shared" si="6"/>
        <v>50401.587276592785</v>
      </c>
      <c r="G17" s="5">
        <f t="shared" si="3"/>
        <v>2.1672682528934897</v>
      </c>
      <c r="H17" s="5">
        <f t="shared" si="4"/>
        <v>2199.184050004647</v>
      </c>
      <c r="I17" s="3">
        <f t="shared" si="5"/>
        <v>3.691282788514671</v>
      </c>
      <c r="J17" s="5">
        <f t="shared" si="7"/>
        <v>0.45471886221273505</v>
      </c>
      <c r="K17" s="5">
        <f t="shared" si="8"/>
        <v>99.54528113778727</v>
      </c>
    </row>
    <row r="18" spans="1:11" ht="12.75">
      <c r="A18" s="2">
        <f t="shared" si="0"/>
        <v>0.8400380943742969</v>
      </c>
      <c r="B18" s="5">
        <f t="shared" si="1"/>
        <v>879.6857923335276</v>
      </c>
      <c r="C18" s="3">
        <f t="shared" si="2"/>
        <v>9.523377634390268</v>
      </c>
      <c r="D18" s="1" t="s">
        <v>13</v>
      </c>
      <c r="E18" s="1">
        <v>-3000</v>
      </c>
      <c r="F18" s="4">
        <f t="shared" si="6"/>
        <v>42001.90471871484</v>
      </c>
      <c r="G18" s="5">
        <f t="shared" si="3"/>
        <v>1.8060819029047381</v>
      </c>
      <c r="H18" s="5">
        <f t="shared" si="4"/>
        <v>1832.67876902977</v>
      </c>
      <c r="I18" s="3">
        <f t="shared" si="5"/>
        <v>4.4294779694838455</v>
      </c>
      <c r="J18" s="5">
        <f t="shared" si="7"/>
        <v>0.5456575940392252</v>
      </c>
      <c r="K18" s="5">
        <f t="shared" si="8"/>
        <v>99.45434240596077</v>
      </c>
    </row>
    <row r="19" spans="1:11" ht="12.75">
      <c r="A19" s="2">
        <f t="shared" si="0"/>
        <v>0.6720476173605558</v>
      </c>
      <c r="B19" s="5">
        <f t="shared" si="1"/>
        <v>703.7665847809305</v>
      </c>
      <c r="C19" s="3">
        <f t="shared" si="2"/>
        <v>11.903918403013952</v>
      </c>
      <c r="D19" s="1" t="s">
        <v>14</v>
      </c>
      <c r="E19" s="1">
        <v>-2400</v>
      </c>
      <c r="F19" s="4">
        <f t="shared" si="6"/>
        <v>33602.38086802779</v>
      </c>
      <c r="G19" s="5">
        <f t="shared" si="3"/>
        <v>1.444902377325195</v>
      </c>
      <c r="H19" s="5">
        <f t="shared" si="4"/>
        <v>1466.1804129622562</v>
      </c>
      <c r="I19" s="3">
        <f t="shared" si="5"/>
        <v>5.536706233959978</v>
      </c>
      <c r="J19" s="5">
        <f t="shared" si="7"/>
        <v>0.6820603939520196</v>
      </c>
      <c r="K19" s="5">
        <f t="shared" si="8"/>
        <v>99.31793960604799</v>
      </c>
    </row>
    <row r="20" spans="1:11" ht="12.75">
      <c r="A20" s="2">
        <f t="shared" si="0"/>
        <v>0.5040634880647477</v>
      </c>
      <c r="B20" s="5">
        <f t="shared" si="1"/>
        <v>527.8540245426835</v>
      </c>
      <c r="C20" s="3">
        <f t="shared" si="2"/>
        <v>15.871016626723792</v>
      </c>
      <c r="D20" s="1" t="s">
        <v>15</v>
      </c>
      <c r="E20" s="1">
        <v>-1800</v>
      </c>
      <c r="F20" s="4">
        <f t="shared" si="6"/>
        <v>25203.174403237383</v>
      </c>
      <c r="G20" s="5">
        <f t="shared" si="3"/>
        <v>1.0837364993392076</v>
      </c>
      <c r="H20" s="5">
        <f t="shared" si="4"/>
        <v>1099.6959054665695</v>
      </c>
      <c r="I20" s="3">
        <f t="shared" si="5"/>
        <v>7.381868198476182</v>
      </c>
      <c r="J20" s="5">
        <f t="shared" si="7"/>
        <v>0.9093804502382601</v>
      </c>
      <c r="K20" s="5">
        <f t="shared" si="8"/>
        <v>99.09061954976174</v>
      </c>
    </row>
    <row r="21" spans="1:11" ht="12.75">
      <c r="A21" s="2">
        <f t="shared" si="0"/>
        <v>0.3360952246016001</v>
      </c>
      <c r="B21" s="5">
        <f t="shared" si="1"/>
        <v>351.95807896473406</v>
      </c>
      <c r="C21" s="3">
        <f t="shared" si="2"/>
        <v>23.802777946288955</v>
      </c>
      <c r="D21" s="1" t="s">
        <v>16</v>
      </c>
      <c r="E21" s="1">
        <v>-1200</v>
      </c>
      <c r="F21" s="4">
        <f t="shared" si="6"/>
        <v>16804.761230080003</v>
      </c>
      <c r="G21" s="5">
        <f t="shared" si="3"/>
        <v>0.7226047328934402</v>
      </c>
      <c r="H21" s="5">
        <f t="shared" si="4"/>
        <v>733.2460118471637</v>
      </c>
      <c r="I21" s="3">
        <f t="shared" si="5"/>
        <v>11.07105950990184</v>
      </c>
      <c r="J21" s="5">
        <f t="shared" si="7"/>
        <v>1.3639275331614331</v>
      </c>
      <c r="K21" s="5">
        <f t="shared" si="8"/>
        <v>98.63607246683857</v>
      </c>
    </row>
    <row r="22" spans="1:11" ht="12.75">
      <c r="A22" s="2">
        <f t="shared" si="0"/>
        <v>0.1681903683330291</v>
      </c>
      <c r="B22" s="5">
        <f t="shared" si="1"/>
        <v>176.12853324242724</v>
      </c>
      <c r="C22" s="3">
        <f t="shared" si="2"/>
        <v>47.565149415449405</v>
      </c>
      <c r="D22" s="1" t="s">
        <v>17</v>
      </c>
      <c r="E22" s="1">
        <v>-600</v>
      </c>
      <c r="F22" s="4">
        <f t="shared" si="6"/>
        <v>8409.518416651455</v>
      </c>
      <c r="G22" s="5">
        <f t="shared" si="3"/>
        <v>0.3616092919160126</v>
      </c>
      <c r="H22" s="5">
        <f t="shared" si="4"/>
        <v>366.93445126298883</v>
      </c>
      <c r="I22" s="3">
        <f t="shared" si="5"/>
        <v>22.12332530951135</v>
      </c>
      <c r="J22" s="5">
        <f t="shared" si="7"/>
        <v>2.7263109970215305</v>
      </c>
      <c r="K22" s="5">
        <f t="shared" si="8"/>
        <v>97.27368900297847</v>
      </c>
    </row>
    <row r="23" spans="1:11" ht="12.75">
      <c r="A23" s="2">
        <f t="shared" si="0"/>
        <v>0.08438009243891595</v>
      </c>
      <c r="B23" s="5">
        <f t="shared" si="1"/>
        <v>88.36262185180168</v>
      </c>
      <c r="C23" s="3">
        <f t="shared" si="2"/>
        <v>94.80909262799544</v>
      </c>
      <c r="D23" s="1" t="s">
        <v>18</v>
      </c>
      <c r="E23" s="1">
        <v>-300</v>
      </c>
      <c r="F23" s="4">
        <f t="shared" si="6"/>
        <v>4219.004621945797</v>
      </c>
      <c r="G23" s="5">
        <f t="shared" si="3"/>
        <v>0.1814171987436693</v>
      </c>
      <c r="H23" s="5">
        <f t="shared" si="4"/>
        <v>184.08879904042402</v>
      </c>
      <c r="I23" s="3">
        <f t="shared" si="5"/>
        <v>44.09725238511416</v>
      </c>
      <c r="J23" s="5">
        <f t="shared" si="7"/>
        <v>5.440332037221992</v>
      </c>
      <c r="K23" s="5">
        <f t="shared" si="8"/>
        <v>94.55966796277801</v>
      </c>
    </row>
    <row r="24" spans="1:11" ht="12.75">
      <c r="A24" s="2">
        <f t="shared" si="0"/>
        <v>0.051030970988214595</v>
      </c>
      <c r="B24" s="5">
        <f t="shared" si="1"/>
        <v>53.43950524143085</v>
      </c>
      <c r="C24" s="3">
        <f t="shared" si="2"/>
        <v>156.76754420070841</v>
      </c>
      <c r="D24" s="1" t="s">
        <v>19</v>
      </c>
      <c r="E24" s="1">
        <v>-180</v>
      </c>
      <c r="F24" s="4">
        <f t="shared" si="6"/>
        <v>2551.5485494107297</v>
      </c>
      <c r="G24" s="5">
        <f t="shared" si="3"/>
        <v>0.10971658762466138</v>
      </c>
      <c r="H24" s="5">
        <f t="shared" si="4"/>
        <v>111.33230471260474</v>
      </c>
      <c r="I24" s="3">
        <f t="shared" si="5"/>
        <v>72.9151368375388</v>
      </c>
      <c r="J24" s="5">
        <f t="shared" si="7"/>
        <v>9.019322441687763</v>
      </c>
      <c r="K24" s="5">
        <f t="shared" si="8"/>
        <v>90.98067755831224</v>
      </c>
    </row>
    <row r="25" spans="1:11" ht="12.75">
      <c r="A25" s="2">
        <f t="shared" si="0"/>
        <v>0.034539253031876646</v>
      </c>
      <c r="B25" s="5">
        <f t="shared" si="1"/>
        <v>36.16941942684864</v>
      </c>
      <c r="C25" s="3">
        <f t="shared" si="2"/>
        <v>231.62052730603972</v>
      </c>
      <c r="D25" s="1" t="s">
        <v>20</v>
      </c>
      <c r="E25" s="1">
        <v>-120</v>
      </c>
      <c r="F25" s="4">
        <f t="shared" si="6"/>
        <v>1726.9626515938323</v>
      </c>
      <c r="G25" s="5">
        <f t="shared" si="3"/>
        <v>0.07425939401853479</v>
      </c>
      <c r="H25" s="5">
        <f t="shared" si="4"/>
        <v>75.35295857840356</v>
      </c>
      <c r="I25" s="3">
        <f t="shared" si="5"/>
        <v>107.73047781676266</v>
      </c>
      <c r="J25" s="5">
        <f t="shared" si="7"/>
        <v>13.392497769054257</v>
      </c>
      <c r="K25" s="5">
        <f t="shared" si="8"/>
        <v>86.60750223094574</v>
      </c>
    </row>
    <row r="26" spans="1:11" ht="12.75">
      <c r="A26" s="2">
        <f t="shared" si="0"/>
        <v>0.018607525359380813</v>
      </c>
      <c r="B26" s="5">
        <f t="shared" si="1"/>
        <v>19.485754037530185</v>
      </c>
      <c r="C26" s="3">
        <f t="shared" si="2"/>
        <v>429.9335803923477</v>
      </c>
      <c r="D26" s="1" t="s">
        <v>21</v>
      </c>
      <c r="E26" s="1">
        <v>-60</v>
      </c>
      <c r="F26" s="4">
        <f t="shared" si="6"/>
        <v>930.3762679690406</v>
      </c>
      <c r="G26" s="5">
        <f t="shared" si="3"/>
        <v>0.040006179522668744</v>
      </c>
      <c r="H26" s="5">
        <f t="shared" si="4"/>
        <v>40.59532168683478</v>
      </c>
      <c r="I26" s="3">
        <f t="shared" si="5"/>
        <v>199.96910715923153</v>
      </c>
      <c r="J26" s="5">
        <f t="shared" si="7"/>
        <v>25.463345090967728</v>
      </c>
      <c r="K26" s="5">
        <f t="shared" si="8"/>
        <v>74.53665490903228</v>
      </c>
    </row>
    <row r="27" spans="1:11" ht="12.75">
      <c r="A27" s="2">
        <f t="shared" si="0"/>
        <v>0.0161245154965971</v>
      </c>
      <c r="B27" s="5">
        <f t="shared" si="1"/>
        <v>16.885552316747738</v>
      </c>
      <c r="C27" s="3">
        <f t="shared" si="2"/>
        <v>496.1389383568338</v>
      </c>
      <c r="D27" s="1" t="s">
        <v>22</v>
      </c>
      <c r="E27" s="1">
        <v>-50</v>
      </c>
      <c r="F27" s="4">
        <f t="shared" si="6"/>
        <v>806.2257748298549</v>
      </c>
      <c r="G27" s="5">
        <f t="shared" si="3"/>
        <v>0.03466770831768376</v>
      </c>
      <c r="H27" s="5">
        <f t="shared" si="4"/>
        <v>35.17823466507927</v>
      </c>
      <c r="I27" s="3">
        <f t="shared" si="5"/>
        <v>230.7622969101553</v>
      </c>
      <c r="J27" s="5">
        <f t="shared" si="7"/>
        <v>29.744881330930706</v>
      </c>
      <c r="K27" s="5">
        <f t="shared" si="8"/>
        <v>70.25511866906929</v>
      </c>
    </row>
    <row r="28" spans="1:11" ht="12.75">
      <c r="A28" s="2">
        <f t="shared" si="0"/>
        <v>0.013763720427268205</v>
      </c>
      <c r="B28" s="5">
        <f t="shared" si="1"/>
        <v>14.413333622134195</v>
      </c>
      <c r="C28" s="3">
        <f t="shared" si="2"/>
        <v>581.2381937190963</v>
      </c>
      <c r="D28" s="1" t="s">
        <v>23</v>
      </c>
      <c r="E28" s="1">
        <v>-40</v>
      </c>
      <c r="F28" s="4">
        <f t="shared" si="6"/>
        <v>688.1860213634102</v>
      </c>
      <c r="G28" s="5">
        <f t="shared" si="3"/>
        <v>0.029591998918626638</v>
      </c>
      <c r="H28" s="5">
        <f t="shared" si="4"/>
        <v>30.027778952934593</v>
      </c>
      <c r="I28" s="3">
        <f t="shared" si="5"/>
        <v>270.3433459158588</v>
      </c>
      <c r="J28" s="5">
        <f t="shared" si="7"/>
        <v>35.5376778325821</v>
      </c>
      <c r="K28" s="5">
        <f t="shared" si="8"/>
        <v>64.46232216741791</v>
      </c>
    </row>
    <row r="29" spans="1:11" ht="12.75">
      <c r="A29" s="2">
        <f t="shared" si="0"/>
        <v>0.011600000000000001</v>
      </c>
      <c r="B29" s="5">
        <f t="shared" si="1"/>
        <v>12.147491</v>
      </c>
      <c r="C29" s="3">
        <f t="shared" si="2"/>
        <v>689.655172413793</v>
      </c>
      <c r="D29" s="1" t="s">
        <v>24</v>
      </c>
      <c r="E29" s="1">
        <v>-30</v>
      </c>
      <c r="F29" s="4">
        <f t="shared" si="6"/>
        <v>580</v>
      </c>
      <c r="G29" s="5">
        <f t="shared" si="3"/>
        <v>0.02494</v>
      </c>
      <c r="H29" s="5">
        <f t="shared" si="4"/>
        <v>25.3072734</v>
      </c>
      <c r="I29" s="3">
        <f t="shared" si="5"/>
        <v>320.7698476343224</v>
      </c>
      <c r="J29" s="5">
        <f t="shared" si="7"/>
        <v>43.6028190225271</v>
      </c>
      <c r="K29" s="5">
        <f t="shared" si="8"/>
        <v>56.3971809774729</v>
      </c>
    </row>
    <row r="30" spans="1:11" ht="12.75">
      <c r="A30" s="2">
        <f t="shared" si="0"/>
        <v>0.009765244492586964</v>
      </c>
      <c r="B30" s="5">
        <f t="shared" si="1"/>
        <v>10.226139619525835</v>
      </c>
      <c r="C30" s="3">
        <f t="shared" si="2"/>
        <v>819.2319205190404</v>
      </c>
      <c r="D30" s="1" t="s">
        <v>25</v>
      </c>
      <c r="E30" s="1">
        <v>-20</v>
      </c>
      <c r="F30" s="4">
        <f t="shared" si="6"/>
        <v>488.2622246293481</v>
      </c>
      <c r="G30" s="5">
        <f t="shared" si="3"/>
        <v>0.02099527565906197</v>
      </c>
      <c r="H30" s="5">
        <f t="shared" si="4"/>
        <v>21.30445794756401</v>
      </c>
      <c r="I30" s="3">
        <f t="shared" si="5"/>
        <v>381.0381025669956</v>
      </c>
      <c r="J30" s="5">
        <f t="shared" si="7"/>
        <v>55.00797986429712</v>
      </c>
      <c r="K30" s="5">
        <f t="shared" si="8"/>
        <v>44.99202013570288</v>
      </c>
    </row>
    <row r="31" spans="1:11" ht="12.75">
      <c r="A31" s="2">
        <f t="shared" si="0"/>
        <v>0.008475848040166836</v>
      </c>
      <c r="B31" s="5">
        <f t="shared" si="1"/>
        <v>8.87588687804261</v>
      </c>
      <c r="C31" s="3">
        <f t="shared" si="2"/>
        <v>943.8583563660175</v>
      </c>
      <c r="D31" s="1" t="s">
        <v>26</v>
      </c>
      <c r="E31" s="1">
        <v>-10</v>
      </c>
      <c r="F31" s="4">
        <f t="shared" si="6"/>
        <v>423.7924020083418</v>
      </c>
      <c r="G31" s="5">
        <f t="shared" si="3"/>
        <v>0.0182230732863587</v>
      </c>
      <c r="H31" s="5">
        <f t="shared" si="4"/>
        <v>18.49143134908244</v>
      </c>
      <c r="I31" s="3">
        <f t="shared" si="5"/>
        <v>439.0038866818685</v>
      </c>
      <c r="J31" s="5">
        <f t="shared" si="7"/>
        <v>70.70995386160916</v>
      </c>
      <c r="K31" s="5">
        <f t="shared" si="8"/>
        <v>29.290046138390835</v>
      </c>
    </row>
    <row r="32" spans="1:11" ht="12.75">
      <c r="A32" s="2">
        <f t="shared" si="0"/>
        <v>0.008</v>
      </c>
      <c r="B32" s="5">
        <f t="shared" si="1"/>
        <v>8.37758</v>
      </c>
      <c r="C32" s="3">
        <f t="shared" si="2"/>
        <v>1000</v>
      </c>
      <c r="D32" s="1" t="s">
        <v>32</v>
      </c>
      <c r="E32" s="1">
        <v>0</v>
      </c>
      <c r="F32" s="4">
        <f t="shared" si="6"/>
        <v>400</v>
      </c>
      <c r="G32" s="5">
        <f t="shared" si="3"/>
        <v>0.0172</v>
      </c>
      <c r="H32" s="5">
        <f t="shared" si="4"/>
        <v>17.453292</v>
      </c>
      <c r="I32" s="3">
        <f t="shared" si="5"/>
        <v>465.1162790697674</v>
      </c>
      <c r="J32" s="5">
        <v>90</v>
      </c>
      <c r="K32" s="5">
        <v>10</v>
      </c>
    </row>
    <row r="33" spans="1:11" ht="12.75">
      <c r="A33" s="2">
        <f t="shared" si="0"/>
        <v>0.008475848040166836</v>
      </c>
      <c r="B33" s="5">
        <f t="shared" si="1"/>
        <v>8.87588687804261</v>
      </c>
      <c r="C33" s="3">
        <f t="shared" si="2"/>
        <v>943.8583563660175</v>
      </c>
      <c r="D33" s="1" t="s">
        <v>33</v>
      </c>
      <c r="E33" s="1">
        <v>10</v>
      </c>
      <c r="F33" s="4">
        <f t="shared" si="6"/>
        <v>423.7924020083418</v>
      </c>
      <c r="G33" s="5">
        <f t="shared" si="3"/>
        <v>0.0182230732863587</v>
      </c>
      <c r="H33" s="5">
        <f t="shared" si="4"/>
        <v>18.49143134908244</v>
      </c>
      <c r="I33" s="3">
        <f t="shared" si="5"/>
        <v>439.0038866818685</v>
      </c>
      <c r="J33" s="5">
        <f>-ATAN(400/((ABS(E33*14))))*360/(2*3.14159265)</f>
        <v>-70.70995386160916</v>
      </c>
      <c r="K33" s="5">
        <f>90+J33-10</f>
        <v>9.290046138390835</v>
      </c>
    </row>
    <row r="34" spans="1:11" ht="12.75">
      <c r="A34" s="2">
        <f t="shared" si="0"/>
        <v>0.009765244492586964</v>
      </c>
      <c r="B34" s="5">
        <f t="shared" si="1"/>
        <v>10.226139619525835</v>
      </c>
      <c r="C34" s="3">
        <f t="shared" si="2"/>
        <v>819.2319205190404</v>
      </c>
      <c r="D34" s="1" t="s">
        <v>34</v>
      </c>
      <c r="E34" s="1">
        <v>20</v>
      </c>
      <c r="F34" s="4">
        <f t="shared" si="6"/>
        <v>488.2622246293481</v>
      </c>
      <c r="G34" s="5">
        <f t="shared" si="3"/>
        <v>0.02099527565906197</v>
      </c>
      <c r="H34" s="5">
        <f t="shared" si="4"/>
        <v>21.30445794756401</v>
      </c>
      <c r="I34" s="3">
        <f t="shared" si="5"/>
        <v>381.0381025669956</v>
      </c>
      <c r="J34" s="5">
        <f aca="true" t="shared" si="9" ref="J34:J44">-ATAN(400/((ABS(E34*14))))*360/(2*3.14159265)</f>
        <v>-55.00797986429712</v>
      </c>
      <c r="K34" s="5">
        <f aca="true" t="shared" si="10" ref="K34:K44">90+J34-10</f>
        <v>24.99202013570288</v>
      </c>
    </row>
    <row r="35" spans="1:11" ht="12.75">
      <c r="A35" s="2">
        <f t="shared" si="0"/>
        <v>0.011600000000000001</v>
      </c>
      <c r="B35" s="5">
        <f t="shared" si="1"/>
        <v>12.147491</v>
      </c>
      <c r="C35" s="3">
        <f t="shared" si="2"/>
        <v>689.655172413793</v>
      </c>
      <c r="D35" s="1" t="s">
        <v>35</v>
      </c>
      <c r="E35" s="1">
        <v>30</v>
      </c>
      <c r="F35" s="4">
        <f t="shared" si="6"/>
        <v>580</v>
      </c>
      <c r="G35" s="5">
        <f t="shared" si="3"/>
        <v>0.02494</v>
      </c>
      <c r="H35" s="5">
        <f t="shared" si="4"/>
        <v>25.3072734</v>
      </c>
      <c r="I35" s="3">
        <f t="shared" si="5"/>
        <v>320.7698476343224</v>
      </c>
      <c r="J35" s="5">
        <f t="shared" si="9"/>
        <v>-43.6028190225271</v>
      </c>
      <c r="K35" s="5">
        <f t="shared" si="10"/>
        <v>36.3971809774729</v>
      </c>
    </row>
    <row r="36" spans="1:11" ht="12.75">
      <c r="A36" s="2">
        <f t="shared" si="0"/>
        <v>0.013763720427268205</v>
      </c>
      <c r="B36" s="5">
        <f t="shared" si="1"/>
        <v>14.413333622134195</v>
      </c>
      <c r="C36" s="3">
        <f t="shared" si="2"/>
        <v>581.2381937190963</v>
      </c>
      <c r="D36" s="1" t="s">
        <v>36</v>
      </c>
      <c r="E36" s="1">
        <v>40</v>
      </c>
      <c r="F36" s="4">
        <f t="shared" si="6"/>
        <v>688.1860213634102</v>
      </c>
      <c r="G36" s="5">
        <f t="shared" si="3"/>
        <v>0.029591998918626638</v>
      </c>
      <c r="H36" s="5">
        <f t="shared" si="4"/>
        <v>30.027778952934593</v>
      </c>
      <c r="I36" s="3">
        <f t="shared" si="5"/>
        <v>270.3433459158588</v>
      </c>
      <c r="J36" s="5">
        <f t="shared" si="9"/>
        <v>-35.5376778325821</v>
      </c>
      <c r="K36" s="5">
        <f t="shared" si="10"/>
        <v>44.4623221674179</v>
      </c>
    </row>
    <row r="37" spans="1:11" ht="12.75">
      <c r="A37" s="2">
        <f t="shared" si="0"/>
        <v>0.0161245154965971</v>
      </c>
      <c r="B37" s="5">
        <f t="shared" si="1"/>
        <v>16.885552316747738</v>
      </c>
      <c r="C37" s="3">
        <f t="shared" si="2"/>
        <v>496.1389383568338</v>
      </c>
      <c r="D37" s="1" t="s">
        <v>37</v>
      </c>
      <c r="E37" s="1">
        <v>50</v>
      </c>
      <c r="F37" s="4">
        <f t="shared" si="6"/>
        <v>806.2257748298549</v>
      </c>
      <c r="G37" s="5">
        <f t="shared" si="3"/>
        <v>0.03466770831768376</v>
      </c>
      <c r="H37" s="5">
        <f t="shared" si="4"/>
        <v>35.17823466507927</v>
      </c>
      <c r="I37" s="3">
        <f t="shared" si="5"/>
        <v>230.7622969101553</v>
      </c>
      <c r="J37" s="5">
        <f t="shared" si="9"/>
        <v>-29.744881330930706</v>
      </c>
      <c r="K37" s="5">
        <f t="shared" si="10"/>
        <v>50.25511866906929</v>
      </c>
    </row>
    <row r="38" spans="1:11" ht="12.75">
      <c r="A38" s="2">
        <f t="shared" si="0"/>
        <v>0.018607525359380813</v>
      </c>
      <c r="B38" s="5">
        <f t="shared" si="1"/>
        <v>19.485754037530185</v>
      </c>
      <c r="C38" s="3">
        <f t="shared" si="2"/>
        <v>429.9335803923477</v>
      </c>
      <c r="D38" s="1" t="s">
        <v>38</v>
      </c>
      <c r="E38" s="1">
        <v>60</v>
      </c>
      <c r="F38" s="4">
        <f t="shared" si="6"/>
        <v>930.3762679690406</v>
      </c>
      <c r="G38" s="5">
        <f t="shared" si="3"/>
        <v>0.040006179522668744</v>
      </c>
      <c r="H38" s="5">
        <f t="shared" si="4"/>
        <v>40.59532168683478</v>
      </c>
      <c r="I38" s="3">
        <f t="shared" si="5"/>
        <v>199.96910715923153</v>
      </c>
      <c r="J38" s="5">
        <f t="shared" si="9"/>
        <v>-25.463345090967728</v>
      </c>
      <c r="K38" s="5">
        <f t="shared" si="10"/>
        <v>54.53665490903228</v>
      </c>
    </row>
    <row r="39" spans="1:11" ht="12.75">
      <c r="A39" s="2">
        <f t="shared" si="0"/>
        <v>0.034539253031876646</v>
      </c>
      <c r="B39" s="5">
        <f t="shared" si="1"/>
        <v>36.16941942684864</v>
      </c>
      <c r="C39" s="3">
        <f t="shared" si="2"/>
        <v>231.62052730603972</v>
      </c>
      <c r="D39" s="1" t="s">
        <v>39</v>
      </c>
      <c r="E39" s="1">
        <v>120</v>
      </c>
      <c r="F39" s="4">
        <f t="shared" si="6"/>
        <v>1726.9626515938323</v>
      </c>
      <c r="G39" s="5">
        <f t="shared" si="3"/>
        <v>0.07425939401853479</v>
      </c>
      <c r="H39" s="5">
        <f t="shared" si="4"/>
        <v>75.35295857840356</v>
      </c>
      <c r="I39" s="3">
        <f t="shared" si="5"/>
        <v>107.73047781676266</v>
      </c>
      <c r="J39" s="5">
        <f t="shared" si="9"/>
        <v>-13.392497769054257</v>
      </c>
      <c r="K39" s="5">
        <f t="shared" si="10"/>
        <v>66.60750223094574</v>
      </c>
    </row>
    <row r="40" spans="1:11" ht="12.75">
      <c r="A40" s="2">
        <f t="shared" si="0"/>
        <v>0.051030970988214595</v>
      </c>
      <c r="B40" s="5">
        <f t="shared" si="1"/>
        <v>53.43950524143085</v>
      </c>
      <c r="C40" s="3">
        <f t="shared" si="2"/>
        <v>156.76754420070841</v>
      </c>
      <c r="D40" s="1" t="s">
        <v>40</v>
      </c>
      <c r="E40" s="1">
        <v>180</v>
      </c>
      <c r="F40" s="4">
        <f t="shared" si="6"/>
        <v>2551.5485494107297</v>
      </c>
      <c r="G40" s="5">
        <f t="shared" si="3"/>
        <v>0.10971658762466138</v>
      </c>
      <c r="H40" s="5">
        <f t="shared" si="4"/>
        <v>111.33230471260474</v>
      </c>
      <c r="I40" s="3">
        <f t="shared" si="5"/>
        <v>72.9151368375388</v>
      </c>
      <c r="J40" s="5">
        <f t="shared" si="9"/>
        <v>-9.019322441687763</v>
      </c>
      <c r="K40" s="5">
        <f t="shared" si="10"/>
        <v>70.98067755831224</v>
      </c>
    </row>
    <row r="41" spans="1:11" ht="12.75">
      <c r="A41" s="2">
        <f t="shared" si="0"/>
        <v>0.08438009243891595</v>
      </c>
      <c r="B41" s="5">
        <f t="shared" si="1"/>
        <v>88.36262185180168</v>
      </c>
      <c r="C41" s="3">
        <f t="shared" si="2"/>
        <v>94.80909262799544</v>
      </c>
      <c r="D41" s="1" t="s">
        <v>41</v>
      </c>
      <c r="E41" s="1">
        <v>300</v>
      </c>
      <c r="F41" s="4">
        <f t="shared" si="6"/>
        <v>4219.004621945797</v>
      </c>
      <c r="G41" s="5">
        <f t="shared" si="3"/>
        <v>0.1814171987436693</v>
      </c>
      <c r="H41" s="5">
        <f t="shared" si="4"/>
        <v>184.08879904042402</v>
      </c>
      <c r="I41" s="3">
        <f t="shared" si="5"/>
        <v>44.09725238511416</v>
      </c>
      <c r="J41" s="5">
        <f t="shared" si="9"/>
        <v>-5.440332037221992</v>
      </c>
      <c r="K41" s="5">
        <f t="shared" si="10"/>
        <v>74.55966796277801</v>
      </c>
    </row>
    <row r="42" spans="1:11" ht="12.75">
      <c r="A42" s="2">
        <f t="shared" si="0"/>
        <v>0.1681903683330291</v>
      </c>
      <c r="B42" s="5">
        <f t="shared" si="1"/>
        <v>176.12853324242724</v>
      </c>
      <c r="C42" s="3">
        <f t="shared" si="2"/>
        <v>47.565149415449405</v>
      </c>
      <c r="D42" s="1" t="s">
        <v>42</v>
      </c>
      <c r="E42" s="1">
        <v>600</v>
      </c>
      <c r="F42" s="4">
        <f t="shared" si="6"/>
        <v>8409.518416651455</v>
      </c>
      <c r="G42" s="5">
        <f t="shared" si="3"/>
        <v>0.3616092919160126</v>
      </c>
      <c r="H42" s="5">
        <f t="shared" si="4"/>
        <v>366.93445126298883</v>
      </c>
      <c r="I42" s="3">
        <f t="shared" si="5"/>
        <v>22.12332530951135</v>
      </c>
      <c r="J42" s="5">
        <f t="shared" si="9"/>
        <v>-2.7263109970215305</v>
      </c>
      <c r="K42" s="5">
        <f t="shared" si="10"/>
        <v>77.27368900297847</v>
      </c>
    </row>
    <row r="43" spans="1:11" ht="12.75">
      <c r="A43" s="2">
        <f t="shared" si="0"/>
        <v>0.3360952246016001</v>
      </c>
      <c r="B43" s="5">
        <f t="shared" si="1"/>
        <v>351.95807896473406</v>
      </c>
      <c r="C43" s="3">
        <f t="shared" si="2"/>
        <v>23.802777946288955</v>
      </c>
      <c r="D43" s="1" t="s">
        <v>43</v>
      </c>
      <c r="E43" s="1">
        <v>1200</v>
      </c>
      <c r="F43" s="4">
        <f t="shared" si="6"/>
        <v>16804.761230080003</v>
      </c>
      <c r="G43" s="5">
        <f t="shared" si="3"/>
        <v>0.7226047328934402</v>
      </c>
      <c r="H43" s="5">
        <f t="shared" si="4"/>
        <v>733.2460118471637</v>
      </c>
      <c r="I43" s="3">
        <f t="shared" si="5"/>
        <v>11.07105950990184</v>
      </c>
      <c r="J43" s="5">
        <f t="shared" si="9"/>
        <v>-1.3639275331614331</v>
      </c>
      <c r="K43" s="5">
        <f t="shared" si="10"/>
        <v>78.63607246683857</v>
      </c>
    </row>
    <row r="44" spans="1:11" ht="12.75">
      <c r="A44" s="2">
        <f t="shared" si="0"/>
        <v>0.5040634880647477</v>
      </c>
      <c r="B44" s="5">
        <f t="shared" si="1"/>
        <v>527.8540245426835</v>
      </c>
      <c r="C44" s="3">
        <f t="shared" si="2"/>
        <v>15.871016626723792</v>
      </c>
      <c r="D44" s="1" t="s">
        <v>44</v>
      </c>
      <c r="E44" s="1">
        <v>1800</v>
      </c>
      <c r="F44" s="4">
        <f t="shared" si="6"/>
        <v>25203.174403237383</v>
      </c>
      <c r="G44" s="5">
        <f t="shared" si="3"/>
        <v>1.0837364993392076</v>
      </c>
      <c r="H44" s="5">
        <f t="shared" si="4"/>
        <v>1099.6959054665695</v>
      </c>
      <c r="I44" s="3">
        <f t="shared" si="5"/>
        <v>7.381868198476182</v>
      </c>
      <c r="J44" s="5">
        <f t="shared" si="9"/>
        <v>-0.9093804502382601</v>
      </c>
      <c r="K44" s="5">
        <f t="shared" si="10"/>
        <v>79.09061954976174</v>
      </c>
    </row>
  </sheetData>
  <printOptions gridLines="1"/>
  <pageMargins left="0.75" right="0.75" top="1" bottom="1" header="0.5" footer="0.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Patrice Harch</dc:creator>
  <cp:keywords/>
  <dc:description/>
  <cp:lastModifiedBy>Ann Harch</cp:lastModifiedBy>
  <cp:lastPrinted>1999-05-20T14:22:21Z</cp:lastPrinted>
  <dcterms:created xsi:type="dcterms:W3CDTF">1999-05-17T16:41:46Z</dcterms:created>
  <dcterms:modified xsi:type="dcterms:W3CDTF">2003-08-10T17:57:03Z</dcterms:modified>
  <cp:category/>
  <cp:version/>
  <cp:contentType/>
  <cp:contentStatus/>
</cp:coreProperties>
</file>