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>
    <definedName name="SHARED_FORMULA_0">F1*0.00002</definedName>
    <definedName name="SHARED_FORMULA_1">E1*0.02094395</definedName>
    <definedName name="SHARED_FORMULA_10">90+IV1+78</definedName>
    <definedName name="SHARED_FORMULA_2">8/(D1*0.00002)</definedName>
    <definedName name="SHARED_FORMULA_3">SQRT(100*100+IV1*IV1*28*28)</definedName>
    <definedName name="SHARED_FORMULA_4">IV1*0.000043</definedName>
    <definedName name="SHARED_FORMULA_5">IU1*0.04363323</definedName>
    <definedName name="SHARED_FORMULA_6">8/(IT1*0.000043)</definedName>
    <definedName name="SHARED_FORMULA_7">ABS(IV1-12)</definedName>
    <definedName name="SHARED_FORMULA_8">ATAN(100/((ABS(IR1*28))))*360/(2*3.14159265)</definedName>
    <definedName name="SHARED_FORMULA_9">-ATAN(100/((ABS(IR1*28))))*360/(2*3.14159265)</definedName>
  </definedNames>
  <calcPr fullCalcOnLoad="1"/>
</workbook>
</file>

<file path=xl/sharedStrings.xml><?xml version="1.0" encoding="utf-8"?>
<sst xmlns="http://schemas.openxmlformats.org/spreadsheetml/2006/main" count="96" uniqueCount="70">
  <si>
    <t>Encke</t>
  </si>
  <si>
    <t>Flyby speed = 28 km/s</t>
  </si>
  <si>
    <t>Approach Phase = 12</t>
  </si>
  <si>
    <t>CA distance = 100 km</t>
  </si>
  <si>
    <t>CA-130km</t>
  </si>
  <si>
    <t>CA-100km</t>
  </si>
  <si>
    <t>CA-160km</t>
  </si>
  <si>
    <t>CI Resol.</t>
  </si>
  <si>
    <t>CI FOV</t>
  </si>
  <si>
    <t>8 km</t>
  </si>
  <si>
    <t>Time</t>
  </si>
  <si>
    <t>Range</t>
  </si>
  <si>
    <t>CFI Resol.</t>
  </si>
  <si>
    <t>CFI FOV</t>
  </si>
  <si>
    <t>Angle to</t>
  </si>
  <si>
    <t>Phase</t>
  </si>
  <si>
    <t>(km/20 urad)</t>
  </si>
  <si>
    <t>1.2 deg</t>
  </si>
  <si>
    <t>Nucleus</t>
  </si>
  <si>
    <t>(sec)</t>
  </si>
  <si>
    <t>(km)</t>
  </si>
  <si>
    <t>(km/43 urad)</t>
  </si>
  <si>
    <t>2.5 deg</t>
  </si>
  <si>
    <t>Angle</t>
  </si>
  <si>
    <t>(CI pix)</t>
  </si>
  <si>
    <t>(CFI pix)</t>
  </si>
  <si>
    <t xml:space="preserve"> -18 hr</t>
  </si>
  <si>
    <t xml:space="preserve"> -12 hr</t>
  </si>
  <si>
    <t xml:space="preserve"> -6 hr</t>
  </si>
  <si>
    <t xml:space="preserve"> -5 hr</t>
  </si>
  <si>
    <t xml:space="preserve"> -4 hr</t>
  </si>
  <si>
    <t xml:space="preserve"> -3 hr</t>
  </si>
  <si>
    <t xml:space="preserve"> -2 hr</t>
  </si>
  <si>
    <t xml:space="preserve"> -1 hr</t>
  </si>
  <si>
    <t xml:space="preserve"> -50m</t>
  </si>
  <si>
    <t xml:space="preserve"> -40m</t>
  </si>
  <si>
    <t xml:space="preserve"> -30m</t>
  </si>
  <si>
    <t xml:space="preserve"> -20m</t>
  </si>
  <si>
    <t xml:space="preserve"> -10m</t>
  </si>
  <si>
    <t>-6m</t>
  </si>
  <si>
    <t xml:space="preserve"> -5m</t>
  </si>
  <si>
    <t xml:space="preserve"> -3m</t>
  </si>
  <si>
    <t>-2m20</t>
  </si>
  <si>
    <t xml:space="preserve"> -2m</t>
  </si>
  <si>
    <t xml:space="preserve"> -1m42s</t>
  </si>
  <si>
    <t xml:space="preserve"> -1m8s</t>
  </si>
  <si>
    <t xml:space="preserve"> -1m3s</t>
  </si>
  <si>
    <t xml:space="preserve"> -1m</t>
  </si>
  <si>
    <t xml:space="preserve"> -50s</t>
  </si>
  <si>
    <t xml:space="preserve"> -40s</t>
  </si>
  <si>
    <t xml:space="preserve"> -30s</t>
  </si>
  <si>
    <t xml:space="preserve"> -22s</t>
  </si>
  <si>
    <t xml:space="preserve"> -20s</t>
  </si>
  <si>
    <t xml:space="preserve"> -18s</t>
  </si>
  <si>
    <t xml:space="preserve"> -10s</t>
  </si>
  <si>
    <t xml:space="preserve"> -6s</t>
  </si>
  <si>
    <t xml:space="preserve"> -0s </t>
  </si>
  <si>
    <t xml:space="preserve"> 6s</t>
  </si>
  <si>
    <t>10s</t>
  </si>
  <si>
    <t>20s</t>
  </si>
  <si>
    <t>30s</t>
  </si>
  <si>
    <t>40s</t>
  </si>
  <si>
    <t>50s</t>
  </si>
  <si>
    <t>1m</t>
  </si>
  <si>
    <t>2m</t>
  </si>
  <si>
    <t>3m</t>
  </si>
  <si>
    <t>5m</t>
  </si>
  <si>
    <t>10m</t>
  </si>
  <si>
    <t>20m</t>
  </si>
  <si>
    <t>30m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</si>
</sst>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4" fillId="0" borderId="0" xfId="0" applyFont="1" applyAlignment="1">
      <alignment horizontal="center"/>
    </xf>
    <xf numFmtId="173" fontId="5" fillId="0" borderId="0" xfId="0" applyFont="1" applyAlignment="1">
      <alignment horizontal="center"/>
    </xf>
    <xf numFmtId="172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Font="1" applyAlignment="1">
      <alignment horizontal="center"/>
    </xf>
    <xf numFmtId="173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73" fontId="6" fillId="0" borderId="0" xfId="0" applyFont="1" applyAlignment="1">
      <alignment horizontal="center"/>
    </xf>
    <xf numFmtId="2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distributed"/>
      <protection locked="0"/>
    </xf>
    <xf numFmtId="0" fontId="0" fillId="0" borderId="0" xfId="0" applyAlignment="1" applyProtection="1">
      <alignment horizontal="justify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57421875" style="0" customWidth="1"/>
    <col min="4" max="4" width="8.8515625" style="0" customWidth="1"/>
    <col min="5" max="5" width="10.421875" style="0" customWidth="1"/>
    <col min="6" max="7" width="10.140625" style="0" customWidth="1"/>
    <col min="8" max="8" width="11.421875" style="0" customWidth="1"/>
    <col min="9" max="9" width="8.8515625" style="0" customWidth="1"/>
    <col min="11" max="11" width="9.57421875" style="0" customWidth="1"/>
    <col min="12" max="12" width="9.421875" style="0" customWidth="1"/>
    <col min="13" max="13" width="9.8515625" style="0" customWidth="1"/>
    <col min="14" max="14" width="9.421875" style="0" customWidth="1"/>
    <col min="15" max="16" width="8.8515625" style="0" customWidth="1"/>
    <col min="17" max="16384" width="11.421875" style="0" customWidth="1"/>
  </cols>
  <sheetData>
    <row r="1" spans="1:16" ht="15.75">
      <c r="A1" s="1" t="s">
        <v>0</v>
      </c>
      <c r="B1" s="2"/>
      <c r="C1" s="3"/>
      <c r="D1" s="4"/>
      <c r="E1" s="4"/>
      <c r="F1" s="4"/>
      <c r="G1" s="4"/>
      <c r="H1" s="5"/>
      <c r="I1" s="2"/>
      <c r="J1" s="3" t="s">
        <v>1</v>
      </c>
      <c r="K1" s="3"/>
      <c r="L1" s="3"/>
      <c r="M1" s="2"/>
      <c r="N1" s="4"/>
      <c r="O1" s="2"/>
      <c r="P1" s="4"/>
    </row>
    <row r="2" spans="1:16" ht="12.75">
      <c r="A2" s="5"/>
      <c r="B2" s="2"/>
      <c r="C2" s="3"/>
      <c r="D2" s="4"/>
      <c r="E2" s="4"/>
      <c r="F2" s="4"/>
      <c r="G2" s="4"/>
      <c r="H2" s="5"/>
      <c r="I2" s="2"/>
      <c r="J2" s="3" t="s">
        <v>2</v>
      </c>
      <c r="K2" s="3"/>
      <c r="L2" s="3"/>
      <c r="M2" s="2"/>
      <c r="N2" s="4"/>
      <c r="O2" s="2"/>
      <c r="P2" s="4"/>
    </row>
    <row r="3" spans="1:16" ht="12.75">
      <c r="A3" s="5"/>
      <c r="B3" s="2"/>
      <c r="C3" s="3"/>
      <c r="D3" s="4"/>
      <c r="E3" s="4"/>
      <c r="F3" s="4"/>
      <c r="G3" s="4"/>
      <c r="H3" s="5"/>
      <c r="I3" s="2"/>
      <c r="J3" s="3" t="s">
        <v>3</v>
      </c>
      <c r="K3" s="3"/>
      <c r="L3" s="4"/>
      <c r="M3" s="2"/>
      <c r="N3" s="4"/>
      <c r="O3" s="2"/>
      <c r="P3" s="4"/>
    </row>
    <row r="4" spans="1:16" ht="12.75">
      <c r="A4" s="6" t="s">
        <v>4</v>
      </c>
      <c r="B4" s="6" t="s">
        <v>4</v>
      </c>
      <c r="C4" s="6" t="s">
        <v>4</v>
      </c>
      <c r="D4" s="4"/>
      <c r="E4" s="4"/>
      <c r="F4" s="7" t="s">
        <v>5</v>
      </c>
      <c r="G4" s="7" t="s">
        <v>4</v>
      </c>
      <c r="H4" s="6" t="s">
        <v>4</v>
      </c>
      <c r="I4" s="6" t="s">
        <v>4</v>
      </c>
      <c r="J4" s="14"/>
      <c r="K4" s="7" t="s">
        <v>5</v>
      </c>
      <c r="L4" s="6" t="s">
        <v>5</v>
      </c>
      <c r="M4" s="6" t="s">
        <v>4</v>
      </c>
      <c r="N4" s="6" t="s">
        <v>4</v>
      </c>
      <c r="O4" s="6" t="s">
        <v>6</v>
      </c>
      <c r="P4" s="6" t="s">
        <v>6</v>
      </c>
    </row>
    <row r="5" spans="1:16" ht="12.75">
      <c r="A5" s="9" t="s">
        <v>7</v>
      </c>
      <c r="B5" s="10" t="s">
        <v>8</v>
      </c>
      <c r="C5" s="11" t="s">
        <v>9</v>
      </c>
      <c r="D5" s="12" t="s">
        <v>10</v>
      </c>
      <c r="E5" s="12" t="s">
        <v>10</v>
      </c>
      <c r="F5" s="12" t="s">
        <v>11</v>
      </c>
      <c r="G5" s="12" t="s">
        <v>11</v>
      </c>
      <c r="H5" s="9" t="s">
        <v>12</v>
      </c>
      <c r="I5" s="10" t="s">
        <v>13</v>
      </c>
      <c r="J5" s="11" t="s">
        <v>9</v>
      </c>
      <c r="K5" s="10" t="s">
        <v>14</v>
      </c>
      <c r="L5" s="10" t="s">
        <v>15</v>
      </c>
      <c r="M5" s="10" t="s">
        <v>14</v>
      </c>
      <c r="N5" s="10" t="s">
        <v>15</v>
      </c>
      <c r="O5" s="10" t="s">
        <v>14</v>
      </c>
      <c r="P5" s="10" t="s">
        <v>15</v>
      </c>
    </row>
    <row r="6" spans="1:16" ht="12.75">
      <c r="A6" s="9" t="s">
        <v>16</v>
      </c>
      <c r="B6" s="10" t="s">
        <v>17</v>
      </c>
      <c r="C6" s="11" t="s">
        <v>18</v>
      </c>
      <c r="D6" s="15"/>
      <c r="E6" s="12" t="s">
        <v>19</v>
      </c>
      <c r="F6" s="12" t="s">
        <v>20</v>
      </c>
      <c r="G6" s="12" t="s">
        <v>20</v>
      </c>
      <c r="H6" s="9" t="s">
        <v>21</v>
      </c>
      <c r="I6" s="10" t="s">
        <v>22</v>
      </c>
      <c r="J6" s="11" t="s">
        <v>18</v>
      </c>
      <c r="K6" s="11" t="s">
        <v>18</v>
      </c>
      <c r="L6" s="10" t="s">
        <v>23</v>
      </c>
      <c r="M6" s="11" t="s">
        <v>18</v>
      </c>
      <c r="N6" s="10" t="s">
        <v>23</v>
      </c>
      <c r="O6" s="10" t="s">
        <v>18</v>
      </c>
      <c r="P6" s="10" t="s">
        <v>23</v>
      </c>
    </row>
    <row r="7" spans="1:16" ht="12.75">
      <c r="A7" s="16"/>
      <c r="B7" s="10" t="s">
        <v>20</v>
      </c>
      <c r="C7" s="11" t="s">
        <v>24</v>
      </c>
      <c r="D7" s="12"/>
      <c r="E7" s="12"/>
      <c r="F7" s="12"/>
      <c r="G7" s="12"/>
      <c r="H7" s="9"/>
      <c r="I7" s="10" t="s">
        <v>20</v>
      </c>
      <c r="J7" s="11" t="s">
        <v>25</v>
      </c>
      <c r="K7" s="11"/>
      <c r="L7" s="12"/>
      <c r="M7" s="10"/>
      <c r="N7" s="12"/>
      <c r="O7" s="10"/>
      <c r="P7" s="12"/>
    </row>
    <row r="8" spans="1:16" ht="12.75">
      <c r="A8" s="5">
        <f aca="true" t="shared" si="0" ref="A8:A51">G8*0.00002</f>
        <v>36.288000093143744</v>
      </c>
      <c r="B8" s="2">
        <f aca="true" t="shared" si="1" ref="B8:B51">G8*0.02094395</f>
        <v>38000.70297753989</v>
      </c>
      <c r="C8" s="8">
        <f aca="true" t="shared" si="2" ref="C8:C51">8/(G8*0.00002)</f>
        <v>0.2204585532260159</v>
      </c>
      <c r="D8" s="4" t="s">
        <v>26</v>
      </c>
      <c r="E8" s="4">
        <v>-64800</v>
      </c>
      <c r="F8" s="13">
        <f aca="true" t="shared" si="3" ref="F8:F51">SQRT(100*100+E8*E8*28*28)</f>
        <v>1814400.0027557318</v>
      </c>
      <c r="G8" s="13">
        <f aca="true" t="shared" si="4" ref="G8:G51">SQRT(130*130+E8*E8*28*28)</f>
        <v>1814400.004657187</v>
      </c>
      <c r="H8" s="8">
        <f aca="true" t="shared" si="5" ref="H8:H51">G8*0.000043</f>
        <v>78.01920020025905</v>
      </c>
      <c r="I8" s="2">
        <f aca="true" t="shared" si="6" ref="I8:I51">G8*0.04363323</f>
        <v>79168.13271520812</v>
      </c>
      <c r="J8" s="8">
        <f aca="true" t="shared" si="7" ref="J8:J51">8/(G8*0.000043)</f>
        <v>0.10253886196558878</v>
      </c>
      <c r="K8" s="2">
        <f aca="true" t="shared" si="8" ref="K8:K37">ATAN(100/((ABS(E8*28))))*360/(2*3.14159265)</f>
        <v>0.0031578361728691554</v>
      </c>
      <c r="L8" s="2">
        <f aca="true" t="shared" si="9" ref="L8:L38">ABS(K8-12)</f>
        <v>11.99684216382713</v>
      </c>
      <c r="M8" s="2">
        <f aca="true" t="shared" si="10" ref="M8:M37">ATAN(130/((ABS(E8*28))))*360/(2*3.14159265)</f>
        <v>0.004105187021861799</v>
      </c>
      <c r="N8" s="2">
        <f aca="true" t="shared" si="11" ref="N8:N38">ABS(M8-12)</f>
        <v>11.995894812978138</v>
      </c>
      <c r="O8" s="2">
        <f aca="true" t="shared" si="12" ref="O8:O37">ATAN(160/((ABS(E8*28))))*360/(2*3.14159265)</f>
        <v>0.005052537868609841</v>
      </c>
      <c r="P8" s="2">
        <f aca="true" t="shared" si="13" ref="P8:P38">ABS(O8-12)</f>
        <v>11.99494746213139</v>
      </c>
    </row>
    <row r="9" spans="1:16" ht="12.75">
      <c r="A9" s="5">
        <f t="shared" si="0"/>
        <v>24.19200013971561</v>
      </c>
      <c r="B9" s="2">
        <f t="shared" si="1"/>
        <v>25333.802066309832</v>
      </c>
      <c r="C9" s="8">
        <f t="shared" si="2"/>
        <v>0.3306878287780154</v>
      </c>
      <c r="D9" s="4" t="s">
        <v>27</v>
      </c>
      <c r="E9" s="4">
        <v>-43200</v>
      </c>
      <c r="F9" s="13">
        <f t="shared" si="3"/>
        <v>1209600.004133598</v>
      </c>
      <c r="G9" s="13">
        <f t="shared" si="4"/>
        <v>1209600.0069857803</v>
      </c>
      <c r="H9" s="8">
        <f t="shared" si="5"/>
        <v>52.012800300388555</v>
      </c>
      <c r="I9" s="2">
        <f t="shared" si="6"/>
        <v>52778.755312812165</v>
      </c>
      <c r="J9" s="8">
        <f t="shared" si="7"/>
        <v>0.1538082924548909</v>
      </c>
      <c r="K9" s="2">
        <f t="shared" si="8"/>
        <v>0.004736754253308536</v>
      </c>
      <c r="L9" s="2">
        <f t="shared" si="9"/>
        <v>11.995263245746692</v>
      </c>
      <c r="M9" s="2">
        <f t="shared" si="10"/>
        <v>0.00615778051962125</v>
      </c>
      <c r="N9" s="2">
        <f t="shared" si="11"/>
        <v>11.99384221948038</v>
      </c>
      <c r="O9" s="2">
        <f t="shared" si="12"/>
        <v>0.00757880677835843</v>
      </c>
      <c r="P9" s="2">
        <f t="shared" si="13"/>
        <v>11.992421193221642</v>
      </c>
    </row>
    <row r="10" spans="1:16" ht="12.75">
      <c r="A10" s="5">
        <f t="shared" si="0"/>
        <v>12.096000279431214</v>
      </c>
      <c r="B10" s="2">
        <f t="shared" si="1"/>
        <v>12666.901252619668</v>
      </c>
      <c r="C10" s="8">
        <f t="shared" si="2"/>
        <v>0.6613756460971396</v>
      </c>
      <c r="D10" s="4" t="s">
        <v>28</v>
      </c>
      <c r="E10" s="4">
        <v>-21600</v>
      </c>
      <c r="F10" s="13">
        <f t="shared" si="3"/>
        <v>604800.0082671957</v>
      </c>
      <c r="G10" s="13">
        <f t="shared" si="4"/>
        <v>604800.0139715606</v>
      </c>
      <c r="H10" s="8">
        <f t="shared" si="5"/>
        <v>26.00640060077711</v>
      </c>
      <c r="I10" s="2">
        <f t="shared" si="6"/>
        <v>26389.37811362432</v>
      </c>
      <c r="J10" s="8">
        <f t="shared" si="7"/>
        <v>0.30761657958006494</v>
      </c>
      <c r="K10" s="2">
        <f t="shared" si="8"/>
        <v>0.009473508441868932</v>
      </c>
      <c r="L10" s="2">
        <f t="shared" si="9"/>
        <v>11.99052649155813</v>
      </c>
      <c r="M10" s="2">
        <f t="shared" si="10"/>
        <v>0.012315560896990842</v>
      </c>
      <c r="N10" s="2">
        <f t="shared" si="11"/>
        <v>11.98768443910301</v>
      </c>
      <c r="O10" s="2">
        <f t="shared" si="12"/>
        <v>0.0151576132915085</v>
      </c>
      <c r="P10" s="2">
        <f t="shared" si="13"/>
        <v>11.984842386708491</v>
      </c>
    </row>
    <row r="11" spans="1:16" ht="12.75">
      <c r="A11" s="5">
        <f t="shared" si="0"/>
        <v>10.080000335317456</v>
      </c>
      <c r="B11" s="2">
        <f t="shared" si="1"/>
        <v>10555.751151143599</v>
      </c>
      <c r="C11" s="8">
        <f t="shared" si="2"/>
        <v>0.7936507672495083</v>
      </c>
      <c r="D11" s="4" t="s">
        <v>29</v>
      </c>
      <c r="E11" s="4">
        <v>-18000</v>
      </c>
      <c r="F11" s="13">
        <f t="shared" si="3"/>
        <v>504000.0099206348</v>
      </c>
      <c r="G11" s="13">
        <f t="shared" si="4"/>
        <v>504000.0167658727</v>
      </c>
      <c r="H11" s="8">
        <f t="shared" si="5"/>
        <v>21.672000720932527</v>
      </c>
      <c r="I11" s="2">
        <f t="shared" si="6"/>
        <v>21991.14865154918</v>
      </c>
      <c r="J11" s="8">
        <f t="shared" si="7"/>
        <v>0.3691398917439574</v>
      </c>
      <c r="K11" s="2">
        <f t="shared" si="8"/>
        <v>0.01136821008466003</v>
      </c>
      <c r="L11" s="2">
        <f t="shared" si="9"/>
        <v>11.98863178991534</v>
      </c>
      <c r="M11" s="2">
        <f t="shared" si="10"/>
        <v>0.014778672976243848</v>
      </c>
      <c r="N11" s="2">
        <f t="shared" si="11"/>
        <v>11.985221327023757</v>
      </c>
      <c r="O11" s="2">
        <f t="shared" si="12"/>
        <v>0.018189135763103517</v>
      </c>
      <c r="P11" s="2">
        <f t="shared" si="13"/>
        <v>11.981810864236897</v>
      </c>
    </row>
    <row r="12" spans="1:16" ht="12.75">
      <c r="A12" s="5">
        <f t="shared" si="0"/>
        <v>8.064000419146815</v>
      </c>
      <c r="B12" s="2">
        <f t="shared" si="1"/>
        <v>8444.601078929496</v>
      </c>
      <c r="C12" s="8">
        <f t="shared" si="2"/>
        <v>0.9920634404984832</v>
      </c>
      <c r="D12" s="4" t="s">
        <v>30</v>
      </c>
      <c r="E12" s="4">
        <v>-14400</v>
      </c>
      <c r="F12" s="13">
        <f t="shared" si="3"/>
        <v>403200.01240079344</v>
      </c>
      <c r="G12" s="13">
        <f t="shared" si="4"/>
        <v>403200.0209573407</v>
      </c>
      <c r="H12" s="8">
        <f t="shared" si="5"/>
        <v>17.33760090116565</v>
      </c>
      <c r="I12" s="2">
        <f t="shared" si="6"/>
        <v>17592.91925043647</v>
      </c>
      <c r="J12" s="8">
        <f t="shared" si="7"/>
        <v>0.4614248560458062</v>
      </c>
      <c r="K12" s="2">
        <f t="shared" si="8"/>
        <v>0.014210262500933057</v>
      </c>
      <c r="L12" s="2">
        <f t="shared" si="9"/>
        <v>11.985789737499067</v>
      </c>
      <c r="M12" s="2">
        <f t="shared" si="10"/>
        <v>0.01847334098985714</v>
      </c>
      <c r="N12" s="2">
        <f t="shared" si="11"/>
        <v>11.981526659010143</v>
      </c>
      <c r="O12" s="2">
        <f t="shared" si="12"/>
        <v>0.022736419274241887</v>
      </c>
      <c r="P12" s="2">
        <f t="shared" si="13"/>
        <v>11.977263580725758</v>
      </c>
    </row>
    <row r="13" spans="1:16" ht="12.75">
      <c r="A13" s="5">
        <f t="shared" si="0"/>
        <v>6.048000558862409</v>
      </c>
      <c r="B13" s="2">
        <f t="shared" si="1"/>
        <v>6333.451065239316</v>
      </c>
      <c r="C13" s="8">
        <f t="shared" si="2"/>
        <v>1.322751200523161</v>
      </c>
      <c r="D13" s="4" t="s">
        <v>31</v>
      </c>
      <c r="E13" s="4">
        <v>-10800</v>
      </c>
      <c r="F13" s="13">
        <f t="shared" si="3"/>
        <v>302400.0165343911</v>
      </c>
      <c r="G13" s="13">
        <f t="shared" si="4"/>
        <v>302400.0279431204</v>
      </c>
      <c r="H13" s="8">
        <f t="shared" si="5"/>
        <v>13.003201201554177</v>
      </c>
      <c r="I13" s="2">
        <f t="shared" si="6"/>
        <v>13194.6899712486</v>
      </c>
      <c r="J13" s="8">
        <f t="shared" si="7"/>
        <v>0.6152331165224005</v>
      </c>
      <c r="K13" s="2">
        <f t="shared" si="8"/>
        <v>0.01894701636575279</v>
      </c>
      <c r="L13" s="2">
        <f t="shared" si="9"/>
        <v>11.981052983634248</v>
      </c>
      <c r="M13" s="2">
        <f t="shared" si="10"/>
        <v>0.02463112065596854</v>
      </c>
      <c r="N13" s="2">
        <f t="shared" si="11"/>
        <v>11.975368879344032</v>
      </c>
      <c r="O13" s="2">
        <f t="shared" si="12"/>
        <v>0.0303152244613504</v>
      </c>
      <c r="P13" s="2">
        <f t="shared" si="13"/>
        <v>11.96968477553865</v>
      </c>
    </row>
    <row r="14" spans="1:16" ht="12.75">
      <c r="A14" s="5">
        <f t="shared" si="0"/>
        <v>4.0320008382935635</v>
      </c>
      <c r="B14" s="2">
        <f t="shared" si="1"/>
        <v>4222.301197858924</v>
      </c>
      <c r="C14" s="8">
        <f t="shared" si="2"/>
        <v>1.9841265716070104</v>
      </c>
      <c r="D14" s="4" t="s">
        <v>32</v>
      </c>
      <c r="E14" s="4">
        <v>-7200</v>
      </c>
      <c r="F14" s="13">
        <f t="shared" si="3"/>
        <v>201600.02480158577</v>
      </c>
      <c r="G14" s="13">
        <f t="shared" si="4"/>
        <v>201600.04191467818</v>
      </c>
      <c r="H14" s="8">
        <f t="shared" si="5"/>
        <v>8.668801802331162</v>
      </c>
      <c r="I14" s="2">
        <f t="shared" si="6"/>
        <v>8796.460996872795</v>
      </c>
      <c r="J14" s="8">
        <f t="shared" si="7"/>
        <v>0.9228495681893071</v>
      </c>
      <c r="K14" s="2">
        <f t="shared" si="8"/>
        <v>0.028420523253666674</v>
      </c>
      <c r="L14" s="2">
        <f t="shared" si="9"/>
        <v>11.971579476746333</v>
      </c>
      <c r="M14" s="2">
        <f t="shared" si="10"/>
        <v>0.03694667813892058</v>
      </c>
      <c r="N14" s="2">
        <f t="shared" si="11"/>
        <v>11.963053321861079</v>
      </c>
      <c r="O14" s="2">
        <f t="shared" si="12"/>
        <v>0.045472831387860915</v>
      </c>
      <c r="P14" s="2">
        <f t="shared" si="13"/>
        <v>11.95452716861214</v>
      </c>
    </row>
    <row r="15" spans="1:16" ht="12.75">
      <c r="A15" s="5">
        <f t="shared" si="0"/>
        <v>2.0160016765866047</v>
      </c>
      <c r="B15" s="2">
        <f t="shared" si="1"/>
        <v>2111.1519157173007</v>
      </c>
      <c r="C15" s="8">
        <f t="shared" si="2"/>
        <v>3.968250668097265</v>
      </c>
      <c r="D15" s="4" t="s">
        <v>33</v>
      </c>
      <c r="E15" s="4">
        <v>-3600</v>
      </c>
      <c r="F15" s="13">
        <f t="shared" si="3"/>
        <v>100800.04960316239</v>
      </c>
      <c r="G15" s="13">
        <f t="shared" si="4"/>
        <v>100800.08382933022</v>
      </c>
      <c r="H15" s="8">
        <f t="shared" si="5"/>
        <v>4.334403604661199</v>
      </c>
      <c r="I15" s="2">
        <f t="shared" si="6"/>
        <v>4398.233241744447</v>
      </c>
      <c r="J15" s="8">
        <f t="shared" si="7"/>
        <v>1.8456979851615187</v>
      </c>
      <c r="K15" s="2">
        <f t="shared" si="8"/>
        <v>0.05684103252174553</v>
      </c>
      <c r="L15" s="2">
        <f t="shared" si="9"/>
        <v>11.943158967478254</v>
      </c>
      <c r="M15" s="2">
        <f t="shared" si="10"/>
        <v>0.07389332555152038</v>
      </c>
      <c r="N15" s="2">
        <f t="shared" si="11"/>
        <v>11.92610667444848</v>
      </c>
      <c r="O15" s="2">
        <f t="shared" si="12"/>
        <v>0.09094560549082005</v>
      </c>
      <c r="P15" s="2">
        <f t="shared" si="13"/>
        <v>11.90905439450918</v>
      </c>
    </row>
    <row r="16" spans="1:16" ht="12.75">
      <c r="A16" s="5">
        <f t="shared" si="0"/>
        <v>1.6800020119035575</v>
      </c>
      <c r="B16" s="2">
        <f t="shared" si="1"/>
        <v>1759.2939068603753</v>
      </c>
      <c r="C16" s="8">
        <f t="shared" si="2"/>
        <v>4.761899059237108</v>
      </c>
      <c r="D16" s="4" t="s">
        <v>34</v>
      </c>
      <c r="E16" s="4">
        <v>-3000</v>
      </c>
      <c r="F16" s="13">
        <f t="shared" si="3"/>
        <v>84000.05952378844</v>
      </c>
      <c r="G16" s="13">
        <f t="shared" si="4"/>
        <v>84000.10059517786</v>
      </c>
      <c r="H16" s="8">
        <f t="shared" si="5"/>
        <v>3.612004325592648</v>
      </c>
      <c r="I16" s="2">
        <f t="shared" si="6"/>
        <v>3665.1957092925327</v>
      </c>
      <c r="J16" s="8">
        <f t="shared" si="7"/>
        <v>2.2148367717381903</v>
      </c>
      <c r="K16" s="2">
        <f t="shared" si="8"/>
        <v>0.06820922918024773</v>
      </c>
      <c r="L16" s="2">
        <f t="shared" si="9"/>
        <v>11.931790770819752</v>
      </c>
      <c r="M16" s="2">
        <f t="shared" si="10"/>
        <v>0.08867196903052031</v>
      </c>
      <c r="N16" s="2">
        <f t="shared" si="11"/>
        <v>11.91132803096948</v>
      </c>
      <c r="O16" s="2">
        <f t="shared" si="12"/>
        <v>0.10913468626048581</v>
      </c>
      <c r="P16" s="2">
        <f t="shared" si="13"/>
        <v>11.890865313739514</v>
      </c>
    </row>
    <row r="17" spans="1:16" ht="12.75">
      <c r="A17" s="5">
        <f t="shared" si="0"/>
        <v>1.3440025148785997</v>
      </c>
      <c r="B17" s="2">
        <f t="shared" si="1"/>
        <v>1407.4360735745822</v>
      </c>
      <c r="C17" s="8">
        <f t="shared" si="2"/>
        <v>5.952369814369447</v>
      </c>
      <c r="D17" s="4" t="s">
        <v>35</v>
      </c>
      <c r="E17" s="4">
        <v>-2400</v>
      </c>
      <c r="F17" s="13">
        <f t="shared" si="3"/>
        <v>67200.07440472071</v>
      </c>
      <c r="G17" s="13">
        <f t="shared" si="4"/>
        <v>67200.12574392998</v>
      </c>
      <c r="H17" s="8">
        <f t="shared" si="5"/>
        <v>2.889605406988989</v>
      </c>
      <c r="I17" s="2">
        <f t="shared" si="6"/>
        <v>2932.158542613818</v>
      </c>
      <c r="J17" s="8">
        <f t="shared" si="7"/>
        <v>2.7685440997067197</v>
      </c>
      <c r="K17" s="2">
        <f t="shared" si="8"/>
        <v>0.08526151381869003</v>
      </c>
      <c r="L17" s="2">
        <f t="shared" si="9"/>
        <v>11.91473848618131</v>
      </c>
      <c r="M17" s="2">
        <f t="shared" si="10"/>
        <v>0.1108399115116319</v>
      </c>
      <c r="N17" s="2">
        <f t="shared" si="11"/>
        <v>11.889160088488367</v>
      </c>
      <c r="O17" s="2">
        <f t="shared" si="12"/>
        <v>0.13641826502440874</v>
      </c>
      <c r="P17" s="2">
        <f t="shared" si="13"/>
        <v>11.863581734975591</v>
      </c>
    </row>
    <row r="18" spans="1:16" ht="12.75">
      <c r="A18" s="5">
        <f t="shared" si="0"/>
        <v>1.008003353169026</v>
      </c>
      <c r="B18" s="2">
        <f t="shared" si="1"/>
        <v>1055.578591430221</v>
      </c>
      <c r="C18" s="8">
        <f t="shared" si="2"/>
        <v>7.936481535353115</v>
      </c>
      <c r="D18" s="4" t="s">
        <v>36</v>
      </c>
      <c r="E18" s="4">
        <v>-1800</v>
      </c>
      <c r="F18" s="13">
        <f t="shared" si="3"/>
        <v>50400.099206251565</v>
      </c>
      <c r="G18" s="13">
        <f t="shared" si="4"/>
        <v>50400.1676584513</v>
      </c>
      <c r="H18" s="8">
        <f t="shared" si="5"/>
        <v>2.167207209313406</v>
      </c>
      <c r="I18" s="2">
        <f t="shared" si="6"/>
        <v>2199.122107479767</v>
      </c>
      <c r="J18" s="8">
        <f t="shared" si="7"/>
        <v>3.6913867606293556</v>
      </c>
      <c r="K18" s="2">
        <f t="shared" si="8"/>
        <v>0.11368195315903624</v>
      </c>
      <c r="L18" s="2">
        <f t="shared" si="9"/>
        <v>11.886318046840964</v>
      </c>
      <c r="M18" s="2">
        <f t="shared" si="10"/>
        <v>0.14778640529339435</v>
      </c>
      <c r="N18" s="2">
        <f t="shared" si="11"/>
        <v>11.852213594706607</v>
      </c>
      <c r="O18" s="2">
        <f t="shared" si="12"/>
        <v>0.18189075270502406</v>
      </c>
      <c r="P18" s="2">
        <f t="shared" si="13"/>
        <v>11.818109247294975</v>
      </c>
    </row>
    <row r="19" spans="1:16" ht="12.75">
      <c r="A19" s="5">
        <f t="shared" si="0"/>
        <v>0.6720050297430816</v>
      </c>
      <c r="B19" s="2">
        <f t="shared" si="1"/>
        <v>703.7219871343806</v>
      </c>
      <c r="C19" s="8">
        <f t="shared" si="2"/>
        <v>11.904672801420146</v>
      </c>
      <c r="D19" s="4" t="s">
        <v>37</v>
      </c>
      <c r="E19" s="4">
        <v>-1200</v>
      </c>
      <c r="F19" s="13">
        <f t="shared" si="3"/>
        <v>33600.14880919428</v>
      </c>
      <c r="G19" s="13">
        <f t="shared" si="4"/>
        <v>33600.25148715408</v>
      </c>
      <c r="H19" s="8">
        <f t="shared" si="5"/>
        <v>1.4448108139476254</v>
      </c>
      <c r="I19" s="2">
        <f t="shared" si="6"/>
        <v>1466.087501196836</v>
      </c>
      <c r="J19" s="8">
        <f t="shared" si="7"/>
        <v>5.537057116939603</v>
      </c>
      <c r="K19" s="2">
        <f t="shared" si="8"/>
        <v>0.17052265002873873</v>
      </c>
      <c r="L19" s="2">
        <f t="shared" si="9"/>
        <v>11.829477349971262</v>
      </c>
      <c r="M19" s="2">
        <f t="shared" si="10"/>
        <v>0.2216789934208816</v>
      </c>
      <c r="N19" s="2">
        <f t="shared" si="11"/>
        <v>11.778321006579118</v>
      </c>
      <c r="O19" s="2">
        <f t="shared" si="12"/>
        <v>0.2728349833798514</v>
      </c>
      <c r="P19" s="2">
        <f t="shared" si="13"/>
        <v>11.727165016620148</v>
      </c>
    </row>
    <row r="20" spans="1:16" ht="12.75">
      <c r="A20" s="5">
        <f t="shared" si="0"/>
        <v>0.33601005937322775</v>
      </c>
      <c r="B20" s="2">
        <f t="shared" si="1"/>
        <v>351.86889415049563</v>
      </c>
      <c r="C20" s="8">
        <f t="shared" si="2"/>
        <v>23.80881100679754</v>
      </c>
      <c r="D20" s="4" t="s">
        <v>38</v>
      </c>
      <c r="E20" s="4">
        <v>-600</v>
      </c>
      <c r="F20" s="13">
        <f t="shared" si="3"/>
        <v>16800.297616411444</v>
      </c>
      <c r="G20" s="13">
        <f t="shared" si="4"/>
        <v>16800.502968661385</v>
      </c>
      <c r="H20" s="8">
        <f t="shared" si="5"/>
        <v>0.7224216276524396</v>
      </c>
      <c r="I20" s="2">
        <f t="shared" si="6"/>
        <v>733.060210147285</v>
      </c>
      <c r="J20" s="8">
        <f t="shared" si="7"/>
        <v>11.073865584556998</v>
      </c>
      <c r="K20" s="2">
        <f t="shared" si="8"/>
        <v>0.3410422792485508</v>
      </c>
      <c r="L20" s="2">
        <f t="shared" si="9"/>
        <v>11.658957720751449</v>
      </c>
      <c r="M20" s="2">
        <f t="shared" si="10"/>
        <v>0.443351350246233</v>
      </c>
      <c r="N20" s="2">
        <f t="shared" si="11"/>
        <v>11.556648649753766</v>
      </c>
      <c r="O20" s="2">
        <f t="shared" si="12"/>
        <v>0.5456575940392252</v>
      </c>
      <c r="P20" s="2">
        <f t="shared" si="13"/>
        <v>11.454342405960775</v>
      </c>
    </row>
    <row r="21" spans="1:16" ht="12.75">
      <c r="A21" s="5">
        <f t="shared" si="0"/>
        <v>0.2016167651759149</v>
      </c>
      <c r="B21" s="2">
        <f t="shared" si="1"/>
        <v>211.1325724503051</v>
      </c>
      <c r="C21" s="8">
        <f t="shared" si="2"/>
        <v>39.67923993334498</v>
      </c>
      <c r="D21" s="4" t="s">
        <v>39</v>
      </c>
      <c r="E21" s="4">
        <v>-360</v>
      </c>
      <c r="F21" s="13">
        <f t="shared" si="3"/>
        <v>10080.496019541895</v>
      </c>
      <c r="G21" s="13">
        <f t="shared" si="4"/>
        <v>10080.838258795744</v>
      </c>
      <c r="H21" s="8">
        <f t="shared" si="5"/>
        <v>0.433476045128217</v>
      </c>
      <c r="I21" s="2">
        <f t="shared" si="6"/>
        <v>439.85953433883424</v>
      </c>
      <c r="J21" s="8">
        <f t="shared" si="7"/>
        <v>18.455460434113945</v>
      </c>
      <c r="K21" s="2">
        <f t="shared" si="8"/>
        <v>0.5683918653288769</v>
      </c>
      <c r="L21" s="2">
        <f t="shared" si="9"/>
        <v>11.431608134671123</v>
      </c>
      <c r="M21" s="2">
        <f t="shared" si="10"/>
        <v>0.7388927008087941</v>
      </c>
      <c r="N21" s="2">
        <f t="shared" si="11"/>
        <v>11.261107299191206</v>
      </c>
      <c r="O21" s="2">
        <f t="shared" si="12"/>
        <v>0.9093804502382601</v>
      </c>
      <c r="P21" s="2">
        <f t="shared" si="13"/>
        <v>11.09061954976174</v>
      </c>
    </row>
    <row r="22" spans="1:16" ht="12.75">
      <c r="A22" s="5">
        <f t="shared" si="0"/>
        <v>0.1680201178430726</v>
      </c>
      <c r="B22" s="2">
        <f t="shared" si="1"/>
        <v>175.950247354971</v>
      </c>
      <c r="C22" s="8">
        <f t="shared" si="2"/>
        <v>47.6133459653435</v>
      </c>
      <c r="D22" s="4" t="s">
        <v>40</v>
      </c>
      <c r="E22" s="4">
        <v>-300</v>
      </c>
      <c r="F22" s="13">
        <f t="shared" si="3"/>
        <v>8400.595217006947</v>
      </c>
      <c r="G22" s="13">
        <f t="shared" si="4"/>
        <v>8401.00589215363</v>
      </c>
      <c r="H22" s="8">
        <f t="shared" si="5"/>
        <v>0.3612432533626061</v>
      </c>
      <c r="I22" s="2">
        <f t="shared" si="6"/>
        <v>366.5630223236945</v>
      </c>
      <c r="J22" s="8">
        <f t="shared" si="7"/>
        <v>22.145742309462094</v>
      </c>
      <c r="K22" s="2">
        <f t="shared" si="8"/>
        <v>0.6820603939520196</v>
      </c>
      <c r="L22" s="2">
        <f t="shared" si="9"/>
        <v>11.31793960604798</v>
      </c>
      <c r="M22" s="2">
        <f t="shared" si="10"/>
        <v>0.8866496148799033</v>
      </c>
      <c r="N22" s="2">
        <f t="shared" si="11"/>
        <v>11.113350385120096</v>
      </c>
      <c r="O22" s="2">
        <f t="shared" si="12"/>
        <v>1.0912162265094945</v>
      </c>
      <c r="P22" s="2">
        <f t="shared" si="13"/>
        <v>10.908783773490505</v>
      </c>
    </row>
    <row r="23" spans="1:16" ht="12.75">
      <c r="A23" s="5">
        <f t="shared" si="0"/>
        <v>0.1008335261706145</v>
      </c>
      <c r="B23" s="2">
        <f t="shared" si="1"/>
        <v>105.59261652205207</v>
      </c>
      <c r="C23" s="8">
        <f t="shared" si="2"/>
        <v>79.33869124504947</v>
      </c>
      <c r="D23" s="4" t="s">
        <v>41</v>
      </c>
      <c r="E23" s="4">
        <v>-180</v>
      </c>
      <c r="F23" s="13">
        <f t="shared" si="3"/>
        <v>5040.991965873383</v>
      </c>
      <c r="G23" s="13">
        <f t="shared" si="4"/>
        <v>5041.676308530725</v>
      </c>
      <c r="H23" s="8">
        <f t="shared" si="5"/>
        <v>0.21679208126682117</v>
      </c>
      <c r="I23" s="2">
        <f t="shared" si="6"/>
        <v>219.98462195567208</v>
      </c>
      <c r="J23" s="8">
        <f t="shared" si="7"/>
        <v>36.90171685816255</v>
      </c>
      <c r="K23" s="2">
        <f t="shared" si="8"/>
        <v>1.1366718788976182</v>
      </c>
      <c r="L23" s="2">
        <f t="shared" si="9"/>
        <v>10.863328121102382</v>
      </c>
      <c r="M23" s="2">
        <f t="shared" si="10"/>
        <v>1.4775397133392134</v>
      </c>
      <c r="N23" s="2">
        <f t="shared" si="11"/>
        <v>10.522460286660786</v>
      </c>
      <c r="O23" s="2">
        <f t="shared" si="12"/>
        <v>1.8183029665295471</v>
      </c>
      <c r="P23" s="2">
        <f t="shared" si="13"/>
        <v>10.181697033470453</v>
      </c>
    </row>
    <row r="24" spans="1:16" ht="12.75">
      <c r="A24" s="5">
        <f t="shared" si="0"/>
        <v>0.0784431003976768</v>
      </c>
      <c r="B24" s="2">
        <f t="shared" si="1"/>
        <v>82.14541862869613</v>
      </c>
      <c r="C24" s="8">
        <f t="shared" si="2"/>
        <v>101.98475021312304</v>
      </c>
      <c r="D24" s="4" t="s">
        <v>42</v>
      </c>
      <c r="E24" s="4">
        <v>-140</v>
      </c>
      <c r="F24" s="13">
        <f t="shared" si="3"/>
        <v>3921.2753027554695</v>
      </c>
      <c r="G24" s="13">
        <f t="shared" si="4"/>
        <v>3922.1550198838395</v>
      </c>
      <c r="H24" s="8">
        <f t="shared" si="5"/>
        <v>0.1686526658550051</v>
      </c>
      <c r="I24" s="2">
        <f t="shared" si="6"/>
        <v>171.13629207824616</v>
      </c>
      <c r="J24" s="8">
        <f t="shared" si="7"/>
        <v>47.43476754098746</v>
      </c>
      <c r="K24" s="2">
        <f t="shared" si="8"/>
        <v>1.4613100925510194</v>
      </c>
      <c r="L24" s="2">
        <f t="shared" si="9"/>
        <v>10.53868990744898</v>
      </c>
      <c r="M24" s="2">
        <f t="shared" si="10"/>
        <v>1.8994190148046097</v>
      </c>
      <c r="N24" s="2">
        <f t="shared" si="11"/>
        <v>10.100580985195391</v>
      </c>
      <c r="O24" s="2">
        <f t="shared" si="12"/>
        <v>2.337305861794581</v>
      </c>
      <c r="P24" s="2">
        <f t="shared" si="13"/>
        <v>9.662694138205419</v>
      </c>
    </row>
    <row r="25" spans="1:16" ht="12.75">
      <c r="A25" s="5">
        <f t="shared" si="0"/>
        <v>0.06725027880983098</v>
      </c>
      <c r="B25" s="2">
        <f t="shared" si="1"/>
        <v>70.42432384395796</v>
      </c>
      <c r="C25" s="8">
        <f t="shared" si="2"/>
        <v>118.95861461960989</v>
      </c>
      <c r="D25" s="4" t="s">
        <v>43</v>
      </c>
      <c r="E25" s="4">
        <v>-120</v>
      </c>
      <c r="F25" s="13">
        <f t="shared" si="3"/>
        <v>3361.487765856065</v>
      </c>
      <c r="G25" s="13">
        <f t="shared" si="4"/>
        <v>3362.5139404915485</v>
      </c>
      <c r="H25" s="8">
        <f t="shared" si="5"/>
        <v>0.1445880994411366</v>
      </c>
      <c r="I25" s="2">
        <f t="shared" si="6"/>
        <v>146.71734414367407</v>
      </c>
      <c r="J25" s="8">
        <f t="shared" si="7"/>
        <v>55.32958819516739</v>
      </c>
      <c r="K25" s="2">
        <f t="shared" si="8"/>
        <v>1.7047283209552035</v>
      </c>
      <c r="L25" s="2">
        <f t="shared" si="9"/>
        <v>10.295271679044797</v>
      </c>
      <c r="M25" s="2">
        <f t="shared" si="10"/>
        <v>2.2156958391210266</v>
      </c>
      <c r="N25" s="2">
        <f t="shared" si="11"/>
        <v>9.784304160878973</v>
      </c>
      <c r="O25" s="2">
        <f t="shared" si="12"/>
        <v>2.7263109970215305</v>
      </c>
      <c r="P25" s="2">
        <f t="shared" si="13"/>
        <v>9.27368900297847</v>
      </c>
    </row>
    <row r="26" spans="1:16" ht="12.75">
      <c r="A26" s="5">
        <f t="shared" si="0"/>
        <v>0.05717914305059145</v>
      </c>
      <c r="B26" s="2">
        <f t="shared" si="1"/>
        <v>59.877855654721735</v>
      </c>
      <c r="C26" s="8">
        <f t="shared" si="2"/>
        <v>139.91115594232835</v>
      </c>
      <c r="D26" s="4" t="s">
        <v>44</v>
      </c>
      <c r="E26" s="4">
        <v>-102</v>
      </c>
      <c r="F26" s="13">
        <f t="shared" si="3"/>
        <v>2857.7501640276396</v>
      </c>
      <c r="G26" s="13">
        <f t="shared" si="4"/>
        <v>2858.9571525295723</v>
      </c>
      <c r="H26" s="8">
        <f t="shared" si="5"/>
        <v>0.12293515755877162</v>
      </c>
      <c r="I26" s="2">
        <f t="shared" si="6"/>
        <v>124.74553499646792</v>
      </c>
      <c r="J26" s="8">
        <f t="shared" si="7"/>
        <v>65.07495625224574</v>
      </c>
      <c r="K26" s="2">
        <f t="shared" si="8"/>
        <v>2.005335514089719</v>
      </c>
      <c r="L26" s="2">
        <f t="shared" si="9"/>
        <v>9.994664485910281</v>
      </c>
      <c r="M26" s="2">
        <f t="shared" si="10"/>
        <v>2.606202228312933</v>
      </c>
      <c r="N26" s="2">
        <f t="shared" si="11"/>
        <v>9.393797771687067</v>
      </c>
      <c r="O26" s="2">
        <f t="shared" si="12"/>
        <v>3.20649585826739</v>
      </c>
      <c r="P26" s="2">
        <f t="shared" si="13"/>
        <v>8.79350414173261</v>
      </c>
    </row>
    <row r="27" spans="1:16" ht="12.75">
      <c r="A27" s="5">
        <f t="shared" si="0"/>
        <v>0.038168657298888575</v>
      </c>
      <c r="B27" s="2">
        <f t="shared" si="1"/>
        <v>39.97012250175287</v>
      </c>
      <c r="C27" s="8">
        <f t="shared" si="2"/>
        <v>209.59605514425445</v>
      </c>
      <c r="D27" s="4" t="s">
        <v>45</v>
      </c>
      <c r="E27" s="4">
        <v>-68</v>
      </c>
      <c r="F27" s="13">
        <f t="shared" si="3"/>
        <v>1906.624241952252</v>
      </c>
      <c r="G27" s="13">
        <f t="shared" si="4"/>
        <v>1908.4328649444287</v>
      </c>
      <c r="H27" s="8">
        <f t="shared" si="5"/>
        <v>0.08206261319261043</v>
      </c>
      <c r="I27" s="2">
        <f t="shared" si="6"/>
        <v>83.2710901356792</v>
      </c>
      <c r="J27" s="8">
        <f t="shared" si="7"/>
        <v>97.48653727639743</v>
      </c>
      <c r="K27" s="2">
        <f t="shared" si="8"/>
        <v>3.0064697460925585</v>
      </c>
      <c r="L27" s="2">
        <f t="shared" si="9"/>
        <v>8.99353025390744</v>
      </c>
      <c r="M27" s="2">
        <f t="shared" si="10"/>
        <v>3.9059397254436115</v>
      </c>
      <c r="N27" s="2">
        <f t="shared" si="11"/>
        <v>8.094060274556389</v>
      </c>
      <c r="O27" s="2">
        <f t="shared" si="12"/>
        <v>4.803485764557862</v>
      </c>
      <c r="P27" s="2">
        <f t="shared" si="13"/>
        <v>7.196514235442138</v>
      </c>
    </row>
    <row r="28" spans="1:16" ht="12.75">
      <c r="A28" s="5">
        <f t="shared" si="0"/>
        <v>0.03537567525857281</v>
      </c>
      <c r="B28" s="2">
        <f t="shared" si="1"/>
        <v>37.045318691589294</v>
      </c>
      <c r="C28" s="8">
        <f t="shared" si="2"/>
        <v>226.14409312402623</v>
      </c>
      <c r="D28" s="4" t="s">
        <v>46</v>
      </c>
      <c r="E28" s="4">
        <v>-63</v>
      </c>
      <c r="F28" s="13">
        <f t="shared" si="3"/>
        <v>1766.8321935033898</v>
      </c>
      <c r="G28" s="13">
        <f t="shared" si="4"/>
        <v>1768.7837629286403</v>
      </c>
      <c r="H28" s="8">
        <f t="shared" si="5"/>
        <v>0.07605770180593154</v>
      </c>
      <c r="I28" s="2">
        <f t="shared" si="6"/>
        <v>77.17774874813084</v>
      </c>
      <c r="J28" s="8">
        <f t="shared" si="7"/>
        <v>105.18329912745406</v>
      </c>
      <c r="K28" s="2">
        <f t="shared" si="8"/>
        <v>3.24458735025094</v>
      </c>
      <c r="L28" s="2">
        <f t="shared" si="9"/>
        <v>8.75541264974906</v>
      </c>
      <c r="M28" s="2">
        <f t="shared" si="10"/>
        <v>4.214858636512302</v>
      </c>
      <c r="N28" s="2">
        <f t="shared" si="11"/>
        <v>7.785141363487698</v>
      </c>
      <c r="O28" s="2">
        <f t="shared" si="12"/>
        <v>5.182714381104333</v>
      </c>
      <c r="P28" s="2">
        <f t="shared" si="13"/>
        <v>6.817285618895667</v>
      </c>
    </row>
    <row r="29" spans="1:16" ht="12.75">
      <c r="A29" s="5">
        <f t="shared" si="0"/>
        <v>0.03370044510091818</v>
      </c>
      <c r="B29" s="2">
        <f t="shared" si="1"/>
        <v>35.29102185856876</v>
      </c>
      <c r="C29" s="8">
        <f t="shared" si="2"/>
        <v>237.3855887079081</v>
      </c>
      <c r="D29" s="4" t="s">
        <v>47</v>
      </c>
      <c r="E29" s="4">
        <v>-60</v>
      </c>
      <c r="F29" s="13">
        <f t="shared" si="3"/>
        <v>1682.973558912914</v>
      </c>
      <c r="G29" s="13">
        <f t="shared" si="4"/>
        <v>1685.0222550459089</v>
      </c>
      <c r="H29" s="8">
        <f t="shared" si="5"/>
        <v>0.07245595696697409</v>
      </c>
      <c r="I29" s="2">
        <f t="shared" si="6"/>
        <v>73.5229636095368</v>
      </c>
      <c r="J29" s="8">
        <f t="shared" si="7"/>
        <v>110.41190172460843</v>
      </c>
      <c r="K29" s="2">
        <f t="shared" si="8"/>
        <v>3.406443758887148</v>
      </c>
      <c r="L29" s="2">
        <f t="shared" si="9"/>
        <v>8.593556241112852</v>
      </c>
      <c r="M29" s="2">
        <f t="shared" si="10"/>
        <v>4.424784456800019</v>
      </c>
      <c r="N29" s="2">
        <f t="shared" si="11"/>
        <v>7.575215543199981</v>
      </c>
      <c r="O29" s="2">
        <f t="shared" si="12"/>
        <v>5.440332037221992</v>
      </c>
      <c r="P29" s="2">
        <f t="shared" si="13"/>
        <v>6.559667962778008</v>
      </c>
    </row>
    <row r="30" spans="1:16" ht="12.75">
      <c r="A30" s="5">
        <f t="shared" si="0"/>
        <v>0.028120455188349994</v>
      </c>
      <c r="B30" s="2">
        <f t="shared" si="1"/>
        <v>29.44767037210214</v>
      </c>
      <c r="C30" s="8">
        <f t="shared" si="2"/>
        <v>284.4904161905002</v>
      </c>
      <c r="D30" s="4" t="s">
        <v>48</v>
      </c>
      <c r="E30" s="4">
        <v>-50</v>
      </c>
      <c r="F30" s="13">
        <f t="shared" si="3"/>
        <v>1403.56688476182</v>
      </c>
      <c r="G30" s="13">
        <f t="shared" si="4"/>
        <v>1406.0227594174996</v>
      </c>
      <c r="H30" s="8">
        <f t="shared" si="5"/>
        <v>0.060458978654952485</v>
      </c>
      <c r="I30" s="2">
        <f t="shared" si="6"/>
        <v>61.34931444689843</v>
      </c>
      <c r="J30" s="8">
        <f t="shared" si="7"/>
        <v>132.32112380953498</v>
      </c>
      <c r="K30" s="2">
        <f t="shared" si="8"/>
        <v>4.085616784643374</v>
      </c>
      <c r="L30" s="2">
        <f t="shared" si="9"/>
        <v>7.914383215356626</v>
      </c>
      <c r="M30" s="2">
        <f t="shared" si="10"/>
        <v>5.305109612272355</v>
      </c>
      <c r="N30" s="2">
        <f t="shared" si="11"/>
        <v>6.694890387727645</v>
      </c>
      <c r="O30" s="2">
        <f t="shared" si="12"/>
        <v>6.5198017591069455</v>
      </c>
      <c r="P30" s="2">
        <f t="shared" si="13"/>
        <v>5.4801982408930545</v>
      </c>
    </row>
    <row r="31" spans="1:16" ht="12.75">
      <c r="A31" s="5">
        <f t="shared" si="0"/>
        <v>0.022550388023269134</v>
      </c>
      <c r="B31" s="2">
        <f t="shared" si="1"/>
        <v>23.614709961997377</v>
      </c>
      <c r="C31" s="8">
        <f t="shared" si="2"/>
        <v>354.7610795763255</v>
      </c>
      <c r="D31" s="4" t="s">
        <v>49</v>
      </c>
      <c r="E31" s="4">
        <v>-40</v>
      </c>
      <c r="F31" s="13">
        <f t="shared" si="3"/>
        <v>1124.4554237496477</v>
      </c>
      <c r="G31" s="13">
        <f t="shared" si="4"/>
        <v>1127.5194011634567</v>
      </c>
      <c r="H31" s="8">
        <f t="shared" si="5"/>
        <v>0.04848333425002864</v>
      </c>
      <c r="I31" s="2">
        <f t="shared" si="6"/>
        <v>49.19731336042737</v>
      </c>
      <c r="J31" s="8">
        <f t="shared" si="7"/>
        <v>165.0051532913142</v>
      </c>
      <c r="K31" s="2">
        <f t="shared" si="8"/>
        <v>5.102165258188263</v>
      </c>
      <c r="L31" s="2">
        <f t="shared" si="9"/>
        <v>6.897834741811737</v>
      </c>
      <c r="M31" s="2">
        <f t="shared" si="10"/>
        <v>6.620776089880317</v>
      </c>
      <c r="N31" s="2">
        <f t="shared" si="11"/>
        <v>5.379223910119683</v>
      </c>
      <c r="O31" s="2">
        <f t="shared" si="12"/>
        <v>8.130102363445975</v>
      </c>
      <c r="P31" s="2">
        <f t="shared" si="13"/>
        <v>3.8698976365540254</v>
      </c>
    </row>
    <row r="32" spans="1:16" ht="12.75">
      <c r="A32" s="5">
        <f t="shared" si="0"/>
        <v>0.017</v>
      </c>
      <c r="B32" s="2">
        <f t="shared" si="1"/>
        <v>17.8023575</v>
      </c>
      <c r="C32" s="8">
        <f t="shared" si="2"/>
        <v>470.5882352941176</v>
      </c>
      <c r="D32" s="4" t="s">
        <v>50</v>
      </c>
      <c r="E32" s="4">
        <v>-30</v>
      </c>
      <c r="F32" s="13">
        <f t="shared" si="3"/>
        <v>845.931439302264</v>
      </c>
      <c r="G32" s="13">
        <f t="shared" si="4"/>
        <v>850</v>
      </c>
      <c r="H32" s="8">
        <f t="shared" si="5"/>
        <v>0.03655</v>
      </c>
      <c r="I32" s="2">
        <f t="shared" si="6"/>
        <v>37.0882455</v>
      </c>
      <c r="J32" s="8">
        <f t="shared" si="7"/>
        <v>218.87824897400822</v>
      </c>
      <c r="K32" s="2">
        <f t="shared" si="8"/>
        <v>6.7889745821963245</v>
      </c>
      <c r="L32" s="2">
        <f t="shared" si="9"/>
        <v>5.2110254178036755</v>
      </c>
      <c r="M32" s="2">
        <f t="shared" si="10"/>
        <v>8.797410720043572</v>
      </c>
      <c r="N32" s="2">
        <f t="shared" si="11"/>
        <v>3.2025892799564275</v>
      </c>
      <c r="O32" s="2">
        <f t="shared" si="12"/>
        <v>10.784297879885456</v>
      </c>
      <c r="P32" s="2">
        <f t="shared" si="13"/>
        <v>1.2157021201145444</v>
      </c>
    </row>
    <row r="33" spans="1:16" ht="12.75">
      <c r="A33" s="5">
        <f t="shared" si="0"/>
        <v>0.012591362118531896</v>
      </c>
      <c r="B33" s="2">
        <f t="shared" si="1"/>
        <v>13.185642932121304</v>
      </c>
      <c r="C33" s="8">
        <f t="shared" si="2"/>
        <v>635.3562009169481</v>
      </c>
      <c r="D33" s="4" t="s">
        <v>51</v>
      </c>
      <c r="E33" s="4">
        <v>-22</v>
      </c>
      <c r="F33" s="13">
        <f t="shared" si="3"/>
        <v>624.0640992718617</v>
      </c>
      <c r="G33" s="13">
        <f t="shared" si="4"/>
        <v>629.5681059265947</v>
      </c>
      <c r="H33" s="8">
        <f t="shared" si="5"/>
        <v>0.027071428554843575</v>
      </c>
      <c r="I33" s="2">
        <f t="shared" si="6"/>
        <v>27.470089966559474</v>
      </c>
      <c r="J33" s="8">
        <f t="shared" si="7"/>
        <v>295.51451205439446</v>
      </c>
      <c r="K33" s="2">
        <f t="shared" si="8"/>
        <v>9.220824051174239</v>
      </c>
      <c r="L33" s="2">
        <f t="shared" si="9"/>
        <v>2.7791759488257615</v>
      </c>
      <c r="M33" s="2">
        <f t="shared" si="10"/>
        <v>11.91678097941233</v>
      </c>
      <c r="N33" s="2">
        <f t="shared" si="11"/>
        <v>0.08321902058766995</v>
      </c>
      <c r="O33" s="2">
        <f t="shared" si="12"/>
        <v>14.560275635994415</v>
      </c>
      <c r="P33" s="2">
        <f t="shared" si="13"/>
        <v>2.560275635994415</v>
      </c>
    </row>
    <row r="34" spans="1:16" ht="12.75">
      <c r="A34" s="5">
        <f t="shared" si="0"/>
        <v>0.01149782588144385</v>
      </c>
      <c r="B34" s="2">
        <f t="shared" si="1"/>
        <v>12.040494518483294</v>
      </c>
      <c r="C34" s="8">
        <f t="shared" si="2"/>
        <v>695.7837144595368</v>
      </c>
      <c r="D34" s="4" t="s">
        <v>52</v>
      </c>
      <c r="E34" s="4">
        <v>-20</v>
      </c>
      <c r="F34" s="13">
        <f t="shared" si="3"/>
        <v>568.8585061331157</v>
      </c>
      <c r="G34" s="13">
        <f t="shared" si="4"/>
        <v>574.8912940721924</v>
      </c>
      <c r="H34" s="8">
        <f t="shared" si="5"/>
        <v>0.024720325645104273</v>
      </c>
      <c r="I34" s="2">
        <f t="shared" si="6"/>
        <v>25.08436405924961</v>
      </c>
      <c r="J34" s="8">
        <f t="shared" si="7"/>
        <v>323.6203323067614</v>
      </c>
      <c r="K34" s="2">
        <f t="shared" si="8"/>
        <v>10.12467166696694</v>
      </c>
      <c r="L34" s="2">
        <f t="shared" si="9"/>
        <v>1.8753283330330603</v>
      </c>
      <c r="M34" s="2">
        <f t="shared" si="10"/>
        <v>13.069317911216052</v>
      </c>
      <c r="N34" s="2">
        <f t="shared" si="11"/>
        <v>1.0693179112160518</v>
      </c>
      <c r="O34" s="2">
        <f t="shared" si="12"/>
        <v>15.945395919143126</v>
      </c>
      <c r="P34" s="2">
        <f t="shared" si="13"/>
        <v>3.9453959191431256</v>
      </c>
    </row>
    <row r="35" spans="1:16" ht="12.75">
      <c r="A35" s="5">
        <f t="shared" si="0"/>
        <v>0.010409918347422328</v>
      </c>
      <c r="B35" s="2">
        <f t="shared" si="1"/>
        <v>10.901240468624792</v>
      </c>
      <c r="C35" s="8">
        <f t="shared" si="2"/>
        <v>768.4978626158903</v>
      </c>
      <c r="D35" s="4" t="s">
        <v>53</v>
      </c>
      <c r="E35" s="4">
        <v>-18</v>
      </c>
      <c r="F35" s="13">
        <f t="shared" si="3"/>
        <v>513.8248728895868</v>
      </c>
      <c r="G35" s="13">
        <f t="shared" si="4"/>
        <v>520.4959173711163</v>
      </c>
      <c r="H35" s="8">
        <f t="shared" si="5"/>
        <v>0.022381324446958003</v>
      </c>
      <c r="I35" s="2">
        <f t="shared" si="6"/>
        <v>22.710918076714915</v>
      </c>
      <c r="J35" s="8">
        <f t="shared" si="7"/>
        <v>357.4408663329723</v>
      </c>
      <c r="K35" s="2">
        <f t="shared" si="8"/>
        <v>11.222458082268362</v>
      </c>
      <c r="L35" s="2">
        <f t="shared" si="9"/>
        <v>0.7775419177316376</v>
      </c>
      <c r="M35" s="2">
        <f t="shared" si="10"/>
        <v>14.463417522829195</v>
      </c>
      <c r="N35" s="2">
        <f t="shared" si="11"/>
        <v>2.463417522829195</v>
      </c>
      <c r="O35" s="2">
        <f t="shared" si="12"/>
        <v>17.612577863049136</v>
      </c>
      <c r="P35" s="2">
        <f t="shared" si="13"/>
        <v>5.612577863049136</v>
      </c>
    </row>
    <row r="36" spans="1:16" ht="12.75">
      <c r="A36" s="5">
        <f t="shared" si="0"/>
        <v>0.006174139616173253</v>
      </c>
      <c r="B36" s="2">
        <f t="shared" si="1"/>
        <v>6.46554357070759</v>
      </c>
      <c r="C36" s="8">
        <f t="shared" si="2"/>
        <v>1295.7270967834736</v>
      </c>
      <c r="D36" s="4" t="s">
        <v>54</v>
      </c>
      <c r="E36" s="4">
        <v>-10</v>
      </c>
      <c r="F36" s="13">
        <f t="shared" si="3"/>
        <v>297.3213749463701</v>
      </c>
      <c r="G36" s="13">
        <f t="shared" si="4"/>
        <v>308.70698080866265</v>
      </c>
      <c r="H36" s="8">
        <f t="shared" si="5"/>
        <v>0.013274400174772494</v>
      </c>
      <c r="I36" s="2">
        <f t="shared" si="6"/>
        <v>13.469882696229964</v>
      </c>
      <c r="J36" s="8">
        <f t="shared" si="7"/>
        <v>602.6637659458017</v>
      </c>
      <c r="K36" s="2">
        <f t="shared" si="8"/>
        <v>19.653824080511075</v>
      </c>
      <c r="L36" s="2">
        <f t="shared" si="9"/>
        <v>7.653824080511075</v>
      </c>
      <c r="M36" s="2">
        <f t="shared" si="10"/>
        <v>24.904768836553032</v>
      </c>
      <c r="N36" s="2">
        <f t="shared" si="11"/>
        <v>12.904768836553032</v>
      </c>
      <c r="O36" s="2">
        <f t="shared" si="12"/>
        <v>29.744881330930706</v>
      </c>
      <c r="P36" s="2">
        <f t="shared" si="13"/>
        <v>17.744881330930706</v>
      </c>
    </row>
    <row r="37" spans="1:16" ht="12.75">
      <c r="A37" s="5">
        <f t="shared" si="0"/>
        <v>0.004248482081873478</v>
      </c>
      <c r="B37" s="2">
        <f t="shared" si="1"/>
        <v>4.4489998149327015</v>
      </c>
      <c r="C37" s="8">
        <f t="shared" si="2"/>
        <v>1883.025477295221</v>
      </c>
      <c r="D37" s="4" t="s">
        <v>55</v>
      </c>
      <c r="E37" s="4">
        <v>-6</v>
      </c>
      <c r="F37" s="13">
        <f t="shared" si="3"/>
        <v>195.50959055759898</v>
      </c>
      <c r="G37" s="13">
        <f t="shared" si="4"/>
        <v>212.4241040936739</v>
      </c>
      <c r="H37" s="8">
        <f t="shared" si="5"/>
        <v>0.009134236476027978</v>
      </c>
      <c r="I37" s="2">
        <f t="shared" si="6"/>
        <v>9.268749791463215</v>
      </c>
      <c r="J37" s="8">
        <f t="shared" si="7"/>
        <v>875.825803393126</v>
      </c>
      <c r="K37" s="2">
        <f t="shared" si="8"/>
        <v>30.762719569390445</v>
      </c>
      <c r="L37" s="2">
        <f t="shared" si="9"/>
        <v>18.762719569390445</v>
      </c>
      <c r="M37" s="2">
        <f t="shared" si="10"/>
        <v>37.7330456373046</v>
      </c>
      <c r="N37" s="2">
        <f t="shared" si="11"/>
        <v>25.7330456373046</v>
      </c>
      <c r="O37" s="2">
        <f t="shared" si="12"/>
        <v>43.6028190225271</v>
      </c>
      <c r="P37" s="2">
        <f t="shared" si="13"/>
        <v>31.6028190225271</v>
      </c>
    </row>
    <row r="38" spans="1:16" ht="12.75">
      <c r="A38" s="5">
        <f t="shared" si="0"/>
        <v>0.0026000000000000003</v>
      </c>
      <c r="B38" s="2">
        <f t="shared" si="1"/>
        <v>2.7227135</v>
      </c>
      <c r="C38" s="8">
        <f t="shared" si="2"/>
        <v>3076.9230769230767</v>
      </c>
      <c r="D38" s="4" t="s">
        <v>56</v>
      </c>
      <c r="E38" s="4">
        <v>0</v>
      </c>
      <c r="F38" s="13">
        <f t="shared" si="3"/>
        <v>100</v>
      </c>
      <c r="G38" s="13">
        <f t="shared" si="4"/>
        <v>130</v>
      </c>
      <c r="H38" s="8">
        <f t="shared" si="5"/>
        <v>0.00559</v>
      </c>
      <c r="I38" s="2">
        <f t="shared" si="6"/>
        <v>5.672319900000001</v>
      </c>
      <c r="J38" s="8">
        <f t="shared" si="7"/>
        <v>1431.1270125223614</v>
      </c>
      <c r="K38" s="2">
        <v>90</v>
      </c>
      <c r="L38" s="2">
        <f t="shared" si="9"/>
        <v>78</v>
      </c>
      <c r="M38" s="2">
        <v>90</v>
      </c>
      <c r="N38" s="2">
        <f t="shared" si="11"/>
        <v>78</v>
      </c>
      <c r="O38" s="2">
        <v>90</v>
      </c>
      <c r="P38" s="2">
        <f t="shared" si="13"/>
        <v>78</v>
      </c>
    </row>
    <row r="39" spans="1:16" ht="12.75">
      <c r="A39" s="5">
        <f t="shared" si="0"/>
        <v>0.004248482081873478</v>
      </c>
      <c r="B39" s="2">
        <f t="shared" si="1"/>
        <v>4.4489998149327015</v>
      </c>
      <c r="C39" s="8">
        <f t="shared" si="2"/>
        <v>1883.025477295221</v>
      </c>
      <c r="D39" s="4" t="s">
        <v>57</v>
      </c>
      <c r="E39" s="4">
        <v>6</v>
      </c>
      <c r="F39" s="13">
        <f t="shared" si="3"/>
        <v>195.50959055759898</v>
      </c>
      <c r="G39" s="13">
        <f t="shared" si="4"/>
        <v>212.4241040936739</v>
      </c>
      <c r="H39" s="8">
        <f t="shared" si="5"/>
        <v>0.009134236476027978</v>
      </c>
      <c r="I39" s="2">
        <f t="shared" si="6"/>
        <v>9.268749791463215</v>
      </c>
      <c r="J39" s="8">
        <f t="shared" si="7"/>
        <v>875.825803393126</v>
      </c>
      <c r="K39" s="2">
        <f aca="true" t="shared" si="14" ref="K39:K51">ATAN(100/((ABS(E39*28))))*360/(2*3.14159265)</f>
        <v>30.762719569390445</v>
      </c>
      <c r="L39" s="2">
        <f aca="true" t="shared" si="15" ref="L39:L51">90+K39+78</f>
        <v>198.76271956939044</v>
      </c>
      <c r="M39" s="2">
        <f aca="true" t="shared" si="16" ref="M39:M51">ATAN(130/((ABS(E39*28))))*360/(2*3.14159265)</f>
        <v>37.7330456373046</v>
      </c>
      <c r="N39" s="2">
        <f aca="true" t="shared" si="17" ref="N39:N51">90+M39+78</f>
        <v>205.7330456373046</v>
      </c>
      <c r="O39" s="2">
        <f aca="true" t="shared" si="18" ref="O39:O51">ATAN(160/((ABS(E39*28))))*360/(2*3.14159265)</f>
        <v>43.6028190225271</v>
      </c>
      <c r="P39" s="2">
        <f aca="true" t="shared" si="19" ref="P39:P51">90+O39+78</f>
        <v>211.60281902252711</v>
      </c>
    </row>
    <row r="40" spans="1:16" ht="12.75">
      <c r="A40" s="5">
        <f t="shared" si="0"/>
        <v>0.006174139616173253</v>
      </c>
      <c r="B40" s="2">
        <f t="shared" si="1"/>
        <v>6.46554357070759</v>
      </c>
      <c r="C40" s="8">
        <f t="shared" si="2"/>
        <v>1295.7270967834736</v>
      </c>
      <c r="D40" s="4" t="s">
        <v>58</v>
      </c>
      <c r="E40" s="4">
        <v>10</v>
      </c>
      <c r="F40" s="13">
        <f t="shared" si="3"/>
        <v>297.3213749463701</v>
      </c>
      <c r="G40" s="13">
        <f t="shared" si="4"/>
        <v>308.70698080866265</v>
      </c>
      <c r="H40" s="8">
        <f t="shared" si="5"/>
        <v>0.013274400174772494</v>
      </c>
      <c r="I40" s="2">
        <f t="shared" si="6"/>
        <v>13.469882696229964</v>
      </c>
      <c r="J40" s="8">
        <f t="shared" si="7"/>
        <v>602.6637659458017</v>
      </c>
      <c r="K40" s="2">
        <f t="shared" si="14"/>
        <v>19.653824080511075</v>
      </c>
      <c r="L40" s="2">
        <f t="shared" si="15"/>
        <v>187.65382408051107</v>
      </c>
      <c r="M40" s="2">
        <f t="shared" si="16"/>
        <v>24.904768836553032</v>
      </c>
      <c r="N40" s="2">
        <f t="shared" si="17"/>
        <v>192.90476883655305</v>
      </c>
      <c r="O40" s="2">
        <f t="shared" si="18"/>
        <v>29.744881330930706</v>
      </c>
      <c r="P40" s="2">
        <f t="shared" si="19"/>
        <v>197.7448813309307</v>
      </c>
    </row>
    <row r="41" spans="1:16" ht="12.75">
      <c r="A41" s="5">
        <f t="shared" si="0"/>
        <v>0.01149782588144385</v>
      </c>
      <c r="B41" s="2">
        <f t="shared" si="1"/>
        <v>12.040494518483294</v>
      </c>
      <c r="C41" s="8">
        <f t="shared" si="2"/>
        <v>695.7837144595368</v>
      </c>
      <c r="D41" s="4" t="s">
        <v>59</v>
      </c>
      <c r="E41" s="4">
        <v>20</v>
      </c>
      <c r="F41" s="13">
        <f t="shared" si="3"/>
        <v>568.8585061331157</v>
      </c>
      <c r="G41" s="13">
        <f t="shared" si="4"/>
        <v>574.8912940721924</v>
      </c>
      <c r="H41" s="8">
        <f t="shared" si="5"/>
        <v>0.024720325645104273</v>
      </c>
      <c r="I41" s="2">
        <f t="shared" si="6"/>
        <v>25.08436405924961</v>
      </c>
      <c r="J41" s="8">
        <f t="shared" si="7"/>
        <v>323.6203323067614</v>
      </c>
      <c r="K41" s="2">
        <f t="shared" si="14"/>
        <v>10.12467166696694</v>
      </c>
      <c r="L41" s="2">
        <f t="shared" si="15"/>
        <v>178.12467166696695</v>
      </c>
      <c r="M41" s="2">
        <f t="shared" si="16"/>
        <v>13.069317911216052</v>
      </c>
      <c r="N41" s="2">
        <f t="shared" si="17"/>
        <v>181.06931791121605</v>
      </c>
      <c r="O41" s="2">
        <f t="shared" si="18"/>
        <v>15.945395919143126</v>
      </c>
      <c r="P41" s="2">
        <f t="shared" si="19"/>
        <v>183.94539591914312</v>
      </c>
    </row>
    <row r="42" spans="1:16" ht="12.75">
      <c r="A42" s="5">
        <f t="shared" si="0"/>
        <v>0.017</v>
      </c>
      <c r="B42" s="2">
        <f t="shared" si="1"/>
        <v>17.8023575</v>
      </c>
      <c r="C42" s="8">
        <f t="shared" si="2"/>
        <v>470.5882352941176</v>
      </c>
      <c r="D42" s="4" t="s">
        <v>60</v>
      </c>
      <c r="E42" s="4">
        <v>30</v>
      </c>
      <c r="F42" s="13">
        <f t="shared" si="3"/>
        <v>845.931439302264</v>
      </c>
      <c r="G42" s="13">
        <f t="shared" si="4"/>
        <v>850</v>
      </c>
      <c r="H42" s="8">
        <f t="shared" si="5"/>
        <v>0.03655</v>
      </c>
      <c r="I42" s="2">
        <f t="shared" si="6"/>
        <v>37.0882455</v>
      </c>
      <c r="J42" s="8">
        <f t="shared" si="7"/>
        <v>218.87824897400822</v>
      </c>
      <c r="K42" s="2">
        <f t="shared" si="14"/>
        <v>6.7889745821963245</v>
      </c>
      <c r="L42" s="2">
        <f t="shared" si="15"/>
        <v>174.78897458219632</v>
      </c>
      <c r="M42" s="2">
        <f t="shared" si="16"/>
        <v>8.797410720043572</v>
      </c>
      <c r="N42" s="2">
        <f t="shared" si="17"/>
        <v>176.79741072004356</v>
      </c>
      <c r="O42" s="2">
        <f t="shared" si="18"/>
        <v>10.784297879885456</v>
      </c>
      <c r="P42" s="2">
        <f t="shared" si="19"/>
        <v>178.78429787988546</v>
      </c>
    </row>
    <row r="43" spans="1:16" ht="12.75">
      <c r="A43" s="5">
        <f t="shared" si="0"/>
        <v>0.022550388023269134</v>
      </c>
      <c r="B43" s="2">
        <f t="shared" si="1"/>
        <v>23.614709961997377</v>
      </c>
      <c r="C43" s="8">
        <f t="shared" si="2"/>
        <v>354.7610795763255</v>
      </c>
      <c r="D43" s="4" t="s">
        <v>61</v>
      </c>
      <c r="E43" s="4">
        <v>40</v>
      </c>
      <c r="F43" s="13">
        <f t="shared" si="3"/>
        <v>1124.4554237496477</v>
      </c>
      <c r="G43" s="13">
        <f t="shared" si="4"/>
        <v>1127.5194011634567</v>
      </c>
      <c r="H43" s="8">
        <f t="shared" si="5"/>
        <v>0.04848333425002864</v>
      </c>
      <c r="I43" s="2">
        <f t="shared" si="6"/>
        <v>49.19731336042737</v>
      </c>
      <c r="J43" s="8">
        <f t="shared" si="7"/>
        <v>165.0051532913142</v>
      </c>
      <c r="K43" s="2">
        <f t="shared" si="14"/>
        <v>5.102165258188263</v>
      </c>
      <c r="L43" s="2">
        <f t="shared" si="15"/>
        <v>173.10216525818828</v>
      </c>
      <c r="M43" s="2">
        <f t="shared" si="16"/>
        <v>6.620776089880317</v>
      </c>
      <c r="N43" s="2">
        <f t="shared" si="17"/>
        <v>174.62077608988034</v>
      </c>
      <c r="O43" s="2">
        <f t="shared" si="18"/>
        <v>8.130102363445975</v>
      </c>
      <c r="P43" s="2">
        <f t="shared" si="19"/>
        <v>176.13010236344599</v>
      </c>
    </row>
    <row r="44" spans="1:16" ht="12.75">
      <c r="A44" s="5">
        <f t="shared" si="0"/>
        <v>0.028120455188349994</v>
      </c>
      <c r="B44" s="2">
        <f t="shared" si="1"/>
        <v>29.44767037210214</v>
      </c>
      <c r="C44" s="8">
        <f t="shared" si="2"/>
        <v>284.4904161905002</v>
      </c>
      <c r="D44" s="4" t="s">
        <v>62</v>
      </c>
      <c r="E44" s="4">
        <v>50</v>
      </c>
      <c r="F44" s="13">
        <f t="shared" si="3"/>
        <v>1403.56688476182</v>
      </c>
      <c r="G44" s="13">
        <f t="shared" si="4"/>
        <v>1406.0227594174996</v>
      </c>
      <c r="H44" s="8">
        <f t="shared" si="5"/>
        <v>0.060458978654952485</v>
      </c>
      <c r="I44" s="2">
        <f t="shared" si="6"/>
        <v>61.34931444689843</v>
      </c>
      <c r="J44" s="8">
        <f t="shared" si="7"/>
        <v>132.32112380953498</v>
      </c>
      <c r="K44" s="2">
        <f t="shared" si="14"/>
        <v>4.085616784643374</v>
      </c>
      <c r="L44" s="2">
        <f t="shared" si="15"/>
        <v>172.08561678464338</v>
      </c>
      <c r="M44" s="2">
        <f t="shared" si="16"/>
        <v>5.305109612272355</v>
      </c>
      <c r="N44" s="2">
        <f t="shared" si="17"/>
        <v>173.30510961227236</v>
      </c>
      <c r="O44" s="2">
        <f t="shared" si="18"/>
        <v>6.5198017591069455</v>
      </c>
      <c r="P44" s="2">
        <f t="shared" si="19"/>
        <v>174.51980175910694</v>
      </c>
    </row>
    <row r="45" spans="1:16" ht="12.75">
      <c r="A45" s="5">
        <f t="shared" si="0"/>
        <v>0.03370044510091818</v>
      </c>
      <c r="B45" s="2">
        <f t="shared" si="1"/>
        <v>35.29102185856876</v>
      </c>
      <c r="C45" s="8">
        <f t="shared" si="2"/>
        <v>237.3855887079081</v>
      </c>
      <c r="D45" s="4" t="s">
        <v>63</v>
      </c>
      <c r="E45" s="4">
        <v>60</v>
      </c>
      <c r="F45" s="13">
        <f t="shared" si="3"/>
        <v>1682.973558912914</v>
      </c>
      <c r="G45" s="13">
        <f t="shared" si="4"/>
        <v>1685.0222550459089</v>
      </c>
      <c r="H45" s="8">
        <f t="shared" si="5"/>
        <v>0.07245595696697409</v>
      </c>
      <c r="I45" s="2">
        <f t="shared" si="6"/>
        <v>73.5229636095368</v>
      </c>
      <c r="J45" s="8">
        <f t="shared" si="7"/>
        <v>110.41190172460843</v>
      </c>
      <c r="K45" s="2">
        <f t="shared" si="14"/>
        <v>3.406443758887148</v>
      </c>
      <c r="L45" s="2">
        <f t="shared" si="15"/>
        <v>171.40644375888715</v>
      </c>
      <c r="M45" s="2">
        <f t="shared" si="16"/>
        <v>4.424784456800019</v>
      </c>
      <c r="N45" s="2">
        <f t="shared" si="17"/>
        <v>172.4247844568</v>
      </c>
      <c r="O45" s="2">
        <f t="shared" si="18"/>
        <v>5.440332037221992</v>
      </c>
      <c r="P45" s="2">
        <f t="shared" si="19"/>
        <v>173.440332037222</v>
      </c>
    </row>
    <row r="46" spans="1:16" ht="12.75">
      <c r="A46" s="5">
        <f t="shared" si="0"/>
        <v>0.06725027880983098</v>
      </c>
      <c r="B46" s="2">
        <f t="shared" si="1"/>
        <v>70.42432384395796</v>
      </c>
      <c r="C46" s="8">
        <f t="shared" si="2"/>
        <v>118.95861461960989</v>
      </c>
      <c r="D46" s="4" t="s">
        <v>64</v>
      </c>
      <c r="E46" s="4">
        <v>120</v>
      </c>
      <c r="F46" s="13">
        <f t="shared" si="3"/>
        <v>3361.487765856065</v>
      </c>
      <c r="G46" s="13">
        <f t="shared" si="4"/>
        <v>3362.5139404915485</v>
      </c>
      <c r="H46" s="8">
        <f t="shared" si="5"/>
        <v>0.1445880994411366</v>
      </c>
      <c r="I46" s="2">
        <f t="shared" si="6"/>
        <v>146.71734414367407</v>
      </c>
      <c r="J46" s="8">
        <f t="shared" si="7"/>
        <v>55.32958819516739</v>
      </c>
      <c r="K46" s="2">
        <f t="shared" si="14"/>
        <v>1.7047283209552035</v>
      </c>
      <c r="L46" s="2">
        <f t="shared" si="15"/>
        <v>169.7047283209552</v>
      </c>
      <c r="M46" s="2">
        <f t="shared" si="16"/>
        <v>2.2156958391210266</v>
      </c>
      <c r="N46" s="2">
        <f t="shared" si="17"/>
        <v>170.21569583912103</v>
      </c>
      <c r="O46" s="2">
        <f t="shared" si="18"/>
        <v>2.7263109970215305</v>
      </c>
      <c r="P46" s="2">
        <f t="shared" si="19"/>
        <v>170.72631099702153</v>
      </c>
    </row>
    <row r="47" spans="1:16" ht="12.75">
      <c r="A47" s="5">
        <f t="shared" si="0"/>
        <v>0.1008335261706145</v>
      </c>
      <c r="B47" s="2">
        <f t="shared" si="1"/>
        <v>105.59261652205207</v>
      </c>
      <c r="C47" s="8">
        <f t="shared" si="2"/>
        <v>79.33869124504947</v>
      </c>
      <c r="D47" s="4" t="s">
        <v>65</v>
      </c>
      <c r="E47" s="4">
        <v>180</v>
      </c>
      <c r="F47" s="13">
        <f t="shared" si="3"/>
        <v>5040.991965873383</v>
      </c>
      <c r="G47" s="13">
        <f t="shared" si="4"/>
        <v>5041.676308530725</v>
      </c>
      <c r="H47" s="8">
        <f t="shared" si="5"/>
        <v>0.21679208126682117</v>
      </c>
      <c r="I47" s="2">
        <f t="shared" si="6"/>
        <v>219.98462195567208</v>
      </c>
      <c r="J47" s="8">
        <f t="shared" si="7"/>
        <v>36.90171685816255</v>
      </c>
      <c r="K47" s="2">
        <f t="shared" si="14"/>
        <v>1.1366718788976182</v>
      </c>
      <c r="L47" s="2">
        <f t="shared" si="15"/>
        <v>169.13667187889763</v>
      </c>
      <c r="M47" s="2">
        <f t="shared" si="16"/>
        <v>1.4775397133392134</v>
      </c>
      <c r="N47" s="2">
        <f t="shared" si="17"/>
        <v>169.4775397133392</v>
      </c>
      <c r="O47" s="2">
        <f t="shared" si="18"/>
        <v>1.8183029665295471</v>
      </c>
      <c r="P47" s="2">
        <f t="shared" si="19"/>
        <v>169.81830296652953</v>
      </c>
    </row>
    <row r="48" spans="1:16" ht="12.75">
      <c r="A48" s="5">
        <f t="shared" si="0"/>
        <v>0.1680201178430726</v>
      </c>
      <c r="B48" s="2">
        <f t="shared" si="1"/>
        <v>175.950247354971</v>
      </c>
      <c r="C48" s="8">
        <f t="shared" si="2"/>
        <v>47.6133459653435</v>
      </c>
      <c r="D48" s="4" t="s">
        <v>66</v>
      </c>
      <c r="E48" s="4">
        <v>300</v>
      </c>
      <c r="F48" s="13">
        <f t="shared" si="3"/>
        <v>8400.595217006947</v>
      </c>
      <c r="G48" s="13">
        <f t="shared" si="4"/>
        <v>8401.00589215363</v>
      </c>
      <c r="H48" s="8">
        <f t="shared" si="5"/>
        <v>0.3612432533626061</v>
      </c>
      <c r="I48" s="2">
        <f t="shared" si="6"/>
        <v>366.5630223236945</v>
      </c>
      <c r="J48" s="8">
        <f t="shared" si="7"/>
        <v>22.145742309462094</v>
      </c>
      <c r="K48" s="2">
        <f t="shared" si="14"/>
        <v>0.6820603939520196</v>
      </c>
      <c r="L48" s="2">
        <f t="shared" si="15"/>
        <v>168.682060393952</v>
      </c>
      <c r="M48" s="2">
        <f t="shared" si="16"/>
        <v>0.8866496148799033</v>
      </c>
      <c r="N48" s="2">
        <f t="shared" si="17"/>
        <v>168.8866496148799</v>
      </c>
      <c r="O48" s="2">
        <f t="shared" si="18"/>
        <v>1.0912162265094945</v>
      </c>
      <c r="P48" s="2">
        <f t="shared" si="19"/>
        <v>169.0912162265095</v>
      </c>
    </row>
    <row r="49" spans="1:16" ht="12.75">
      <c r="A49" s="5">
        <f t="shared" si="0"/>
        <v>0.33601005937322775</v>
      </c>
      <c r="B49" s="2">
        <f t="shared" si="1"/>
        <v>351.86889415049563</v>
      </c>
      <c r="C49" s="8">
        <f t="shared" si="2"/>
        <v>23.80881100679754</v>
      </c>
      <c r="D49" s="4" t="s">
        <v>67</v>
      </c>
      <c r="E49" s="4">
        <v>600</v>
      </c>
      <c r="F49" s="13">
        <f t="shared" si="3"/>
        <v>16800.297616411444</v>
      </c>
      <c r="G49" s="13">
        <f t="shared" si="4"/>
        <v>16800.502968661385</v>
      </c>
      <c r="H49" s="8">
        <f t="shared" si="5"/>
        <v>0.7224216276524396</v>
      </c>
      <c r="I49" s="2">
        <f t="shared" si="6"/>
        <v>733.060210147285</v>
      </c>
      <c r="J49" s="8">
        <f t="shared" si="7"/>
        <v>11.073865584556998</v>
      </c>
      <c r="K49" s="2">
        <f t="shared" si="14"/>
        <v>0.3410422792485508</v>
      </c>
      <c r="L49" s="2">
        <f t="shared" si="15"/>
        <v>168.34104227924854</v>
      </c>
      <c r="M49" s="2">
        <f t="shared" si="16"/>
        <v>0.443351350246233</v>
      </c>
      <c r="N49" s="2">
        <f t="shared" si="17"/>
        <v>168.44335135024625</v>
      </c>
      <c r="O49" s="2">
        <f t="shared" si="18"/>
        <v>0.5456575940392252</v>
      </c>
      <c r="P49" s="2">
        <f t="shared" si="19"/>
        <v>168.54565759403923</v>
      </c>
    </row>
    <row r="50" spans="1:16" ht="12.75">
      <c r="A50" s="5">
        <f t="shared" si="0"/>
        <v>0.6720050297430816</v>
      </c>
      <c r="B50" s="2">
        <f t="shared" si="1"/>
        <v>703.7219871343806</v>
      </c>
      <c r="C50" s="8">
        <f t="shared" si="2"/>
        <v>11.904672801420146</v>
      </c>
      <c r="D50" s="4" t="s">
        <v>68</v>
      </c>
      <c r="E50" s="4">
        <v>1200</v>
      </c>
      <c r="F50" s="13">
        <f t="shared" si="3"/>
        <v>33600.14880919428</v>
      </c>
      <c r="G50" s="13">
        <f t="shared" si="4"/>
        <v>33600.25148715408</v>
      </c>
      <c r="H50" s="8">
        <f t="shared" si="5"/>
        <v>1.4448108139476254</v>
      </c>
      <c r="I50" s="2">
        <f t="shared" si="6"/>
        <v>1466.087501196836</v>
      </c>
      <c r="J50" s="8">
        <f t="shared" si="7"/>
        <v>5.537057116939603</v>
      </c>
      <c r="K50" s="2">
        <f t="shared" si="14"/>
        <v>0.17052265002873873</v>
      </c>
      <c r="L50" s="2">
        <f t="shared" si="15"/>
        <v>168.17052265002874</v>
      </c>
      <c r="M50" s="2">
        <f t="shared" si="16"/>
        <v>0.2216789934208816</v>
      </c>
      <c r="N50" s="2">
        <f t="shared" si="17"/>
        <v>168.22167899342088</v>
      </c>
      <c r="O50" s="2">
        <f t="shared" si="18"/>
        <v>0.2728349833798514</v>
      </c>
      <c r="P50" s="2">
        <f t="shared" si="19"/>
        <v>168.27283498337985</v>
      </c>
    </row>
    <row r="51" spans="1:16" ht="12.75">
      <c r="A51" s="5">
        <f t="shared" si="0"/>
        <v>1.008003353169026</v>
      </c>
      <c r="B51" s="2">
        <f t="shared" si="1"/>
        <v>1055.578591430221</v>
      </c>
      <c r="C51" s="8">
        <f t="shared" si="2"/>
        <v>7.936481535353115</v>
      </c>
      <c r="D51" s="4" t="s">
        <v>69</v>
      </c>
      <c r="E51" s="4">
        <v>1800</v>
      </c>
      <c r="F51" s="13">
        <f t="shared" si="3"/>
        <v>50400.099206251565</v>
      </c>
      <c r="G51" s="13">
        <f t="shared" si="4"/>
        <v>50400.1676584513</v>
      </c>
      <c r="H51" s="8">
        <f t="shared" si="5"/>
        <v>2.167207209313406</v>
      </c>
      <c r="I51" s="2">
        <f t="shared" si="6"/>
        <v>2199.122107479767</v>
      </c>
      <c r="J51" s="8">
        <f t="shared" si="7"/>
        <v>3.6913867606293556</v>
      </c>
      <c r="K51" s="2">
        <f t="shared" si="14"/>
        <v>0.11368195315903624</v>
      </c>
      <c r="L51" s="2">
        <f t="shared" si="15"/>
        <v>168.11368195315902</v>
      </c>
      <c r="M51" s="2">
        <f t="shared" si="16"/>
        <v>0.14778640529339435</v>
      </c>
      <c r="N51" s="2">
        <f t="shared" si="17"/>
        <v>168.1477864052934</v>
      </c>
      <c r="O51" s="2">
        <f t="shared" si="18"/>
        <v>0.18189075270502406</v>
      </c>
      <c r="P51" s="2">
        <f t="shared" si="19"/>
        <v>168.18189075270504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Harch</cp:lastModifiedBy>
  <dcterms:modified xsi:type="dcterms:W3CDTF">2003-08-10T17:56:49Z</dcterms:modified>
  <cp:category/>
  <cp:version/>
  <cp:contentType/>
  <cp:contentStatus/>
</cp:coreProperties>
</file>