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840" windowWidth="15075" windowHeight="5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<sst xmlns="http://schemas.openxmlformats.org/spreadsheetml/2006/main" count="69" uniqueCount="63">
  <si>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Time</t>
  </si>
  <si>
    <t>Range</t>
  </si>
  <si>
    <t>CFI FOV</t>
  </si>
  <si>
    <t>1.2 deg</t>
  </si>
  <si>
    <t>(km)</t>
  </si>
  <si>
    <t xml:space="preserve"> -18 hr</t>
  </si>
  <si>
    <t xml:space="preserve"> -12 hr</t>
  </si>
  <si>
    <t xml:space="preserve"> -6 hr</t>
  </si>
  <si>
    <t xml:space="preserve"> -5 hr</t>
  </si>
  <si>
    <t xml:space="preserve"> -4 hr</t>
  </si>
  <si>
    <t xml:space="preserve"> -3 hr</t>
  </si>
  <si>
    <t xml:space="preserve"> -2 hr</t>
  </si>
  <si>
    <t xml:space="preserve"> -1 hr</t>
  </si>
  <si>
    <t xml:space="preserve"> -50m</t>
  </si>
  <si>
    <t xml:space="preserve"> -40m</t>
  </si>
  <si>
    <t xml:space="preserve"> -30m</t>
  </si>
  <si>
    <t xml:space="preserve"> -20m</t>
  </si>
  <si>
    <t xml:space="preserve"> -10m</t>
  </si>
  <si>
    <t xml:space="preserve"> -5m</t>
  </si>
  <si>
    <t xml:space="preserve"> -3m</t>
  </si>
  <si>
    <t xml:space="preserve"> -2m</t>
  </si>
  <si>
    <t xml:space="preserve"> -1m</t>
  </si>
  <si>
    <t xml:space="preserve"> -50s</t>
  </si>
  <si>
    <t xml:space="preserve"> -40s</t>
  </si>
  <si>
    <t xml:space="preserve"> -30s</t>
  </si>
  <si>
    <t xml:space="preserve"> -20s</t>
  </si>
  <si>
    <t xml:space="preserve"> -10s</t>
  </si>
  <si>
    <t>(sec)</t>
  </si>
  <si>
    <t>Flyby speed = 11.8 km/s</t>
  </si>
  <si>
    <t>Approach Phase =  68</t>
  </si>
  <si>
    <t>d'Arrest</t>
  </si>
  <si>
    <t>CA distance = 100 km</t>
  </si>
  <si>
    <t>10s</t>
  </si>
  <si>
    <t>20s</t>
  </si>
  <si>
    <t>30s</t>
  </si>
  <si>
    <t>40s</t>
  </si>
  <si>
    <t>50s</t>
  </si>
  <si>
    <t>1m</t>
  </si>
  <si>
    <t>2m</t>
  </si>
  <si>
    <t>3m</t>
  </si>
  <si>
    <t>5m</t>
  </si>
  <si>
    <t>10m</t>
  </si>
  <si>
    <t>20m</t>
  </si>
  <si>
    <t xml:space="preserve">30m </t>
  </si>
  <si>
    <t>Angle to</t>
  </si>
  <si>
    <t>Nucleus</t>
  </si>
  <si>
    <t>Phase</t>
  </si>
  <si>
    <t>Angle</t>
  </si>
  <si>
    <t xml:space="preserve"> -36hr</t>
  </si>
  <si>
    <t xml:space="preserve"> -42hr</t>
  </si>
  <si>
    <t xml:space="preserve"> -24hr</t>
  </si>
  <si>
    <t xml:space="preserve"> -15s</t>
  </si>
  <si>
    <t xml:space="preserve"> 15s</t>
  </si>
  <si>
    <t>Imager</t>
  </si>
  <si>
    <t>8 km</t>
  </si>
  <si>
    <t>(CFI pix)</t>
  </si>
  <si>
    <t>(CI pix)</t>
  </si>
  <si>
    <t>CFI Resol.</t>
  </si>
  <si>
    <t>CI Resol.</t>
  </si>
  <si>
    <t>(km/20 urad)</t>
  </si>
  <si>
    <t>CI FOV</t>
  </si>
  <si>
    <t>(km/43 urad)</t>
  </si>
  <si>
    <t>2.5 deg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</si>
</sst>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1.7109375" style="2" customWidth="1"/>
    <col min="2" max="2" width="11.8515625" style="5" customWidth="1"/>
    <col min="3" max="3" width="10.28125" style="3" customWidth="1"/>
    <col min="4" max="4" width="9.140625" style="1" customWidth="1"/>
    <col min="5" max="5" width="10.7109375" style="1" customWidth="1"/>
    <col min="6" max="6" width="10.421875" style="4" customWidth="1"/>
    <col min="7" max="7" width="12.00390625" style="2" customWidth="1"/>
    <col min="8" max="8" width="9.140625" style="5" customWidth="1"/>
    <col min="9" max="9" width="11.8515625" style="5" customWidth="1"/>
    <col min="10" max="10" width="8.57421875" style="1" customWidth="1"/>
    <col min="11" max="16384" width="9.140625" style="1" customWidth="1"/>
  </cols>
  <sheetData>
    <row r="1" spans="1:9" ht="15.75">
      <c r="A1" s="7" t="s">
        <v>30</v>
      </c>
      <c r="I1" s="6" t="s">
        <v>28</v>
      </c>
    </row>
    <row r="2" ht="12.75">
      <c r="I2" s="6" t="s">
        <v>29</v>
      </c>
    </row>
    <row r="3" ht="12.75">
      <c r="I3" s="6" t="s">
        <v>31</v>
      </c>
    </row>
    <row r="4" spans="1:11" ht="12.75">
      <c r="A4" s="13"/>
      <c r="B4" s="16"/>
      <c r="C4" s="17"/>
      <c r="D4" s="14"/>
      <c r="E4" s="14"/>
      <c r="F4" s="15"/>
      <c r="G4" s="18"/>
      <c r="H4" s="16"/>
      <c r="I4" s="16"/>
      <c r="J4" s="14"/>
      <c r="K4" s="14"/>
    </row>
    <row r="5" spans="1:11" ht="12.75">
      <c r="A5" s="8" t="s">
        <v>58</v>
      </c>
      <c r="B5" s="11" t="s">
        <v>60</v>
      </c>
      <c r="C5" s="12" t="s">
        <v>54</v>
      </c>
      <c r="D5" s="9" t="s">
        <v>0</v>
      </c>
      <c r="E5" s="9" t="s">
        <v>0</v>
      </c>
      <c r="F5" s="10" t="s">
        <v>1</v>
      </c>
      <c r="G5" s="8" t="s">
        <v>57</v>
      </c>
      <c r="H5" s="11" t="s">
        <v>2</v>
      </c>
      <c r="I5" s="12" t="s">
        <v>54</v>
      </c>
      <c r="J5" s="11" t="s">
        <v>44</v>
      </c>
      <c r="K5" s="9" t="s">
        <v>46</v>
      </c>
    </row>
    <row r="6" spans="1:11" ht="12.75">
      <c r="A6" s="8" t="s">
        <v>59</v>
      </c>
      <c r="B6" s="11" t="s">
        <v>3</v>
      </c>
      <c r="C6" s="12" t="s">
        <v>45</v>
      </c>
      <c r="D6" s="9"/>
      <c r="E6" s="9" t="s">
        <v>27</v>
      </c>
      <c r="F6" s="10" t="s">
        <v>4</v>
      </c>
      <c r="G6" s="8" t="s">
        <v>61</v>
      </c>
      <c r="H6" s="11" t="s">
        <v>62</v>
      </c>
      <c r="I6" s="12" t="s">
        <v>45</v>
      </c>
      <c r="J6" s="11" t="s">
        <v>45</v>
      </c>
      <c r="K6" s="9" t="s">
        <v>47</v>
      </c>
    </row>
    <row r="7" spans="1:11" ht="12.75">
      <c r="A7" s="8" t="s">
        <v>53</v>
      </c>
      <c r="B7" s="11" t="s">
        <v>4</v>
      </c>
      <c r="C7" s="12" t="s">
        <v>56</v>
      </c>
      <c r="D7" s="9"/>
      <c r="E7" s="9"/>
      <c r="F7" s="10"/>
      <c r="G7" s="8"/>
      <c r="H7" s="11" t="s">
        <v>4</v>
      </c>
      <c r="I7" s="12" t="s">
        <v>55</v>
      </c>
      <c r="J7" s="9"/>
      <c r="K7" s="9"/>
    </row>
    <row r="8" spans="1:11" ht="12.75">
      <c r="A8" s="5">
        <f aca="true" t="shared" si="0" ref="A8:A47">F8*0.00002</f>
        <v>35.68320005604879</v>
      </c>
      <c r="B8" s="5">
        <f aca="true" t="shared" si="1" ref="B8:B47">F8*0.02094395</f>
        <v>37367.35789069415</v>
      </c>
      <c r="C8" s="3">
        <f aca="true" t="shared" si="2" ref="C8:C47">8/(F8*0.00002)</f>
        <v>0.22419513909722597</v>
      </c>
      <c r="D8" s="1" t="s">
        <v>49</v>
      </c>
      <c r="E8" s="1">
        <v>-151200</v>
      </c>
      <c r="F8" s="4">
        <f>SQRT(100*100+E8*E8*11.8*11.8)</f>
        <v>1784160.0028024393</v>
      </c>
      <c r="G8" s="5">
        <f>F8*0.000043</f>
        <v>76.71888012050489</v>
      </c>
      <c r="H8" s="5">
        <f>F8*0.04363323</f>
        <v>77848.66375907949</v>
      </c>
      <c r="I8" s="3">
        <f>8/(F8*0.000043)</f>
        <v>0.1042768088824307</v>
      </c>
      <c r="J8" s="5">
        <f>ATAN(100/((ABS(E8*11.8))))*360/(2*3.14159265)</f>
        <v>0.003211358819755779</v>
      </c>
      <c r="K8" s="5">
        <f>ABS(J8-68)</f>
        <v>67.99678864118025</v>
      </c>
    </row>
    <row r="9" spans="1:11" ht="12.75">
      <c r="A9" s="5">
        <f t="shared" si="0"/>
        <v>30.585600065390253</v>
      </c>
      <c r="B9" s="5">
        <f t="shared" si="1"/>
        <v>32029.163924476503</v>
      </c>
      <c r="C9" s="3">
        <f t="shared" si="2"/>
        <v>0.2615609954650705</v>
      </c>
      <c r="D9" s="1" t="s">
        <v>48</v>
      </c>
      <c r="E9" s="1">
        <v>-129600</v>
      </c>
      <c r="F9" s="4">
        <f>SQRT(100*100+E9*E9*11.8*11.8)</f>
        <v>1529280.0032695124</v>
      </c>
      <c r="G9" s="5">
        <f aca="true" t="shared" si="3" ref="G9:G47">F9*0.000043</f>
        <v>65.75904014058904</v>
      </c>
      <c r="H9" s="5">
        <f aca="true" t="shared" si="4" ref="H9:H47">F9*0.04363323</f>
        <v>66727.4261170594</v>
      </c>
      <c r="I9" s="3">
        <f aca="true" t="shared" si="5" ref="I9:I47">8/(F9*0.000043)</f>
        <v>0.12165627696049792</v>
      </c>
      <c r="J9" s="5">
        <f>ATAN(100/((ABS(E9*11.8))))*360/(2*3.14159265)</f>
        <v>0.0037465852882983437</v>
      </c>
      <c r="K9" s="5">
        <f>ABS(J9-68)</f>
        <v>67.9962534147117</v>
      </c>
    </row>
    <row r="10" spans="1:11" ht="12.75">
      <c r="A10" s="5">
        <f t="shared" si="0"/>
        <v>20.390400098085376</v>
      </c>
      <c r="B10" s="5">
        <f t="shared" si="1"/>
        <v>21352.77600671476</v>
      </c>
      <c r="C10" s="3">
        <f t="shared" si="2"/>
        <v>0.3923414921491014</v>
      </c>
      <c r="D10" s="1" t="s">
        <v>50</v>
      </c>
      <c r="E10" s="1">
        <v>-86400</v>
      </c>
      <c r="F10" s="4">
        <f>SQRT(100*100+E10*E10*11.8*11.8)</f>
        <v>1019520.0049042688</v>
      </c>
      <c r="G10" s="5">
        <f t="shared" si="3"/>
        <v>43.83936021088356</v>
      </c>
      <c r="H10" s="5">
        <f t="shared" si="4"/>
        <v>44484.95086358909</v>
      </c>
      <c r="I10" s="3">
        <f t="shared" si="5"/>
        <v>0.1824844149530704</v>
      </c>
      <c r="J10" s="5">
        <f>ATAN(100/((ABS(E10*11.8))))*360/(2*3.14159265)</f>
        <v>0.005619877922435036</v>
      </c>
      <c r="K10" s="5">
        <f>ABS(J10-68)</f>
        <v>67.99438012207756</v>
      </c>
    </row>
    <row r="11" spans="1:11" ht="12.75">
      <c r="A11" s="5">
        <f t="shared" si="0"/>
        <v>15.292800130780499</v>
      </c>
      <c r="B11" s="5">
        <f t="shared" si="1"/>
        <v>16014.582064953009</v>
      </c>
      <c r="C11" s="3">
        <f t="shared" si="2"/>
        <v>0.5231219875749271</v>
      </c>
      <c r="D11" s="1" t="s">
        <v>5</v>
      </c>
      <c r="E11" s="1">
        <v>-64800</v>
      </c>
      <c r="F11" s="4">
        <f>SQRT(100*100+E11*E11*11.8*11.8)</f>
        <v>764640.0065390249</v>
      </c>
      <c r="G11" s="5">
        <f t="shared" si="3"/>
        <v>32.879520281178074</v>
      </c>
      <c r="H11" s="5">
        <f t="shared" si="4"/>
        <v>33363.71327251878</v>
      </c>
      <c r="I11" s="3">
        <f t="shared" si="5"/>
        <v>0.2433125523604312</v>
      </c>
      <c r="J11" s="5">
        <f>ATAN(100/((ABS(E11*11.8))))*360/(2*3.14159265)</f>
        <v>0.007493170544556754</v>
      </c>
      <c r="K11" s="5">
        <f>ABS(J11-68)</f>
        <v>67.99250682945544</v>
      </c>
    </row>
    <row r="12" spans="1:11" ht="12.75">
      <c r="A12" s="5">
        <f t="shared" si="0"/>
        <v>10.195200196170745</v>
      </c>
      <c r="B12" s="5">
        <f t="shared" si="1"/>
        <v>10676.388157429514</v>
      </c>
      <c r="C12" s="3">
        <f t="shared" si="2"/>
        <v>0.7846829729743562</v>
      </c>
      <c r="D12" s="1" t="s">
        <v>6</v>
      </c>
      <c r="E12" s="1">
        <v>-43200</v>
      </c>
      <c r="F12" s="4">
        <f aca="true" t="shared" si="6" ref="F12:F47">SQRT(100*100+E12*E12*11.8*11.8)</f>
        <v>509760.00980853726</v>
      </c>
      <c r="G12" s="5">
        <f t="shared" si="3"/>
        <v>21.919680421767104</v>
      </c>
      <c r="H12" s="5">
        <f t="shared" si="4"/>
        <v>22242.475752778162</v>
      </c>
      <c r="I12" s="3">
        <f t="shared" si="5"/>
        <v>0.3649688246392354</v>
      </c>
      <c r="J12" s="5">
        <f aca="true" t="shared" si="7" ref="J12:J33">ATAN(100/((ABS(E12*11.8))))*360/(2*3.14159265)</f>
        <v>0.011239755736735302</v>
      </c>
      <c r="K12" s="5">
        <f aca="true" t="shared" si="8" ref="K12:K34">ABS(J12-68)</f>
        <v>67.98876024426326</v>
      </c>
    </row>
    <row r="13" spans="1:11" ht="12.75">
      <c r="A13" s="5">
        <f t="shared" si="0"/>
        <v>5.09760039234148</v>
      </c>
      <c r="B13" s="5">
        <f t="shared" si="1"/>
        <v>5338.194386859016</v>
      </c>
      <c r="C13" s="3">
        <f t="shared" si="2"/>
        <v>1.5693658553579484</v>
      </c>
      <c r="D13" s="1" t="s">
        <v>7</v>
      </c>
      <c r="E13" s="1">
        <v>-21600</v>
      </c>
      <c r="F13" s="4">
        <f t="shared" si="6"/>
        <v>254880.01961707397</v>
      </c>
      <c r="G13" s="5">
        <f t="shared" si="3"/>
        <v>10.959840843534181</v>
      </c>
      <c r="H13" s="5">
        <f t="shared" si="4"/>
        <v>11121.2385183563</v>
      </c>
      <c r="I13" s="3">
        <f t="shared" si="5"/>
        <v>0.7299376071432319</v>
      </c>
      <c r="J13" s="5">
        <f t="shared" si="7"/>
        <v>0.022479510608392508</v>
      </c>
      <c r="K13" s="5">
        <f t="shared" si="8"/>
        <v>67.97752048939161</v>
      </c>
    </row>
    <row r="14" spans="1:11" ht="12.75">
      <c r="A14" s="5">
        <f t="shared" si="0"/>
        <v>4.2480004708097665</v>
      </c>
      <c r="B14" s="5">
        <f t="shared" si="1"/>
        <v>4448.49547303081</v>
      </c>
      <c r="C14" s="3">
        <f t="shared" si="2"/>
        <v>1.8832389626536497</v>
      </c>
      <c r="D14" s="1" t="s">
        <v>8</v>
      </c>
      <c r="E14" s="1">
        <v>-18000</v>
      </c>
      <c r="F14" s="4">
        <f t="shared" si="6"/>
        <v>212400.02354048833</v>
      </c>
      <c r="G14" s="5">
        <f t="shared" si="3"/>
        <v>9.133201012240999</v>
      </c>
      <c r="H14" s="5">
        <f t="shared" si="4"/>
        <v>9267.699079147542</v>
      </c>
      <c r="I14" s="3">
        <f t="shared" si="5"/>
        <v>0.8759250989086742</v>
      </c>
      <c r="J14" s="5">
        <f t="shared" si="7"/>
        <v>0.026975412121056096</v>
      </c>
      <c r="K14" s="5">
        <f t="shared" si="8"/>
        <v>67.97302458787894</v>
      </c>
    </row>
    <row r="15" spans="1:11" ht="12.75">
      <c r="A15" s="5">
        <f t="shared" si="0"/>
        <v>3.3984005885121906</v>
      </c>
      <c r="B15" s="5">
        <f t="shared" si="1"/>
        <v>3558.796600288494</v>
      </c>
      <c r="C15" s="3">
        <f t="shared" si="2"/>
        <v>2.3540485565600657</v>
      </c>
      <c r="D15" s="1" t="s">
        <v>9</v>
      </c>
      <c r="E15" s="1">
        <v>-14400</v>
      </c>
      <c r="F15" s="4">
        <f t="shared" si="6"/>
        <v>169920.0294256095</v>
      </c>
      <c r="G15" s="5">
        <f t="shared" si="3"/>
        <v>7.306561265301209</v>
      </c>
      <c r="H15" s="5">
        <f t="shared" si="4"/>
        <v>7414.159725534388</v>
      </c>
      <c r="I15" s="3">
        <f t="shared" si="5"/>
        <v>1.094906305376775</v>
      </c>
      <c r="J15" s="5">
        <f t="shared" si="7"/>
        <v>0.03371926374989392</v>
      </c>
      <c r="K15" s="5">
        <f t="shared" si="8"/>
        <v>67.96628073625011</v>
      </c>
    </row>
    <row r="16" spans="1:11" ht="12.75">
      <c r="A16" s="5">
        <f t="shared" si="0"/>
        <v>2.5488007846828675</v>
      </c>
      <c r="B16" s="5">
        <f t="shared" si="1"/>
        <v>2669.0978097179373</v>
      </c>
      <c r="C16" s="3">
        <f t="shared" si="2"/>
        <v>3.138730985990101</v>
      </c>
      <c r="D16" s="1" t="s">
        <v>10</v>
      </c>
      <c r="E16" s="1">
        <v>-10800</v>
      </c>
      <c r="F16" s="4">
        <f t="shared" si="6"/>
        <v>127440.03923414338</v>
      </c>
      <c r="G16" s="5">
        <f t="shared" si="3"/>
        <v>5.479921687068165</v>
      </c>
      <c r="H16" s="5">
        <f t="shared" si="4"/>
        <v>5560.620543112402</v>
      </c>
      <c r="I16" s="3">
        <f t="shared" si="5"/>
        <v>1.459874877204698</v>
      </c>
      <c r="J16" s="5">
        <f t="shared" si="7"/>
        <v>0.044959014296162635</v>
      </c>
      <c r="K16" s="5">
        <f t="shared" si="8"/>
        <v>67.95504098570383</v>
      </c>
    </row>
    <row r="17" spans="1:11" ht="12.75">
      <c r="A17" s="5">
        <f t="shared" si="0"/>
        <v>1.6992011770240745</v>
      </c>
      <c r="B17" s="5">
        <f t="shared" si="1"/>
        <v>1779.399224576668</v>
      </c>
      <c r="C17" s="3">
        <f t="shared" si="2"/>
        <v>4.708094667172335</v>
      </c>
      <c r="D17" s="1" t="s">
        <v>11</v>
      </c>
      <c r="E17" s="1">
        <v>-7200</v>
      </c>
      <c r="F17" s="4">
        <f t="shared" si="6"/>
        <v>84960.05885120372</v>
      </c>
      <c r="G17" s="5">
        <f t="shared" si="3"/>
        <v>3.6532825306017602</v>
      </c>
      <c r="H17" s="5">
        <f t="shared" si="4"/>
        <v>3707.081788668108</v>
      </c>
      <c r="I17" s="3">
        <f t="shared" si="5"/>
        <v>2.1898114731034117</v>
      </c>
      <c r="J17" s="5">
        <f t="shared" si="7"/>
        <v>0.06743850414270079</v>
      </c>
      <c r="K17" s="5">
        <f t="shared" si="8"/>
        <v>67.9325614958573</v>
      </c>
    </row>
    <row r="18" spans="1:11" ht="12.75">
      <c r="A18" s="2">
        <f t="shared" si="0"/>
        <v>0.8496023540457031</v>
      </c>
      <c r="B18" s="5">
        <f t="shared" si="1"/>
        <v>889.701461150775</v>
      </c>
      <c r="C18" s="3">
        <f t="shared" si="2"/>
        <v>9.416169766838538</v>
      </c>
      <c r="D18" s="1" t="s">
        <v>12</v>
      </c>
      <c r="E18" s="1">
        <v>-3600</v>
      </c>
      <c r="F18" s="4">
        <f t="shared" si="6"/>
        <v>42480.11770228515</v>
      </c>
      <c r="G18" s="5">
        <f t="shared" si="3"/>
        <v>1.8266450611982614</v>
      </c>
      <c r="H18" s="5">
        <f t="shared" si="4"/>
        <v>1853.5447461308795</v>
      </c>
      <c r="I18" s="3">
        <f t="shared" si="5"/>
        <v>4.37961384504118</v>
      </c>
      <c r="J18" s="5">
        <f t="shared" si="7"/>
        <v>0.13487682142928772</v>
      </c>
      <c r="K18" s="5">
        <f t="shared" si="8"/>
        <v>67.86512317857071</v>
      </c>
    </row>
    <row r="19" spans="1:11" ht="12.75">
      <c r="A19" s="2">
        <f t="shared" si="0"/>
        <v>0.7080028248531216</v>
      </c>
      <c r="B19" s="5">
        <f t="shared" si="1"/>
        <v>741.4187881791268</v>
      </c>
      <c r="C19" s="3">
        <f t="shared" si="2"/>
        <v>11.29938994475006</v>
      </c>
      <c r="D19" s="1" t="s">
        <v>13</v>
      </c>
      <c r="E19" s="1">
        <v>-3000</v>
      </c>
      <c r="F19" s="4">
        <f t="shared" si="6"/>
        <v>35400.14124265608</v>
      </c>
      <c r="G19" s="5">
        <f t="shared" si="3"/>
        <v>1.5222060734342113</v>
      </c>
      <c r="H19" s="5">
        <f t="shared" si="4"/>
        <v>1544.6225048732986</v>
      </c>
      <c r="I19" s="3">
        <f t="shared" si="5"/>
        <v>5.255530206860493</v>
      </c>
      <c r="J19" s="5">
        <f t="shared" si="7"/>
        <v>0.16185205416896162</v>
      </c>
      <c r="K19" s="5">
        <f t="shared" si="8"/>
        <v>67.83814794583104</v>
      </c>
    </row>
    <row r="20" spans="1:11" ht="12.75">
      <c r="A20" s="2">
        <f t="shared" si="0"/>
        <v>0.5664035310624397</v>
      </c>
      <c r="B20" s="5">
        <f t="shared" si="1"/>
        <v>593.1363617197592</v>
      </c>
      <c r="C20" s="3">
        <f t="shared" si="2"/>
        <v>14.1242057318991</v>
      </c>
      <c r="D20" s="1" t="s">
        <v>14</v>
      </c>
      <c r="E20" s="1">
        <v>-2400</v>
      </c>
      <c r="F20" s="4">
        <f t="shared" si="6"/>
        <v>28320.176553121983</v>
      </c>
      <c r="G20" s="5">
        <f t="shared" si="3"/>
        <v>1.2177675917842452</v>
      </c>
      <c r="H20" s="5">
        <f t="shared" si="4"/>
        <v>1235.7007771829788</v>
      </c>
      <c r="I20" s="3">
        <f t="shared" si="5"/>
        <v>6.569398014836791</v>
      </c>
      <c r="J20" s="5">
        <f t="shared" si="7"/>
        <v>0.20231476500675336</v>
      </c>
      <c r="K20" s="5">
        <f t="shared" si="8"/>
        <v>67.79768523499325</v>
      </c>
    </row>
    <row r="21" spans="1:11" ht="12.75">
      <c r="A21" s="2">
        <f t="shared" si="0"/>
        <v>0.4248047080718386</v>
      </c>
      <c r="B21" s="5">
        <f t="shared" si="1"/>
        <v>444.8544282810592</v>
      </c>
      <c r="C21" s="3">
        <f t="shared" si="2"/>
        <v>18.83218299606774</v>
      </c>
      <c r="D21" s="1" t="s">
        <v>15</v>
      </c>
      <c r="E21" s="1">
        <v>-1800</v>
      </c>
      <c r="F21" s="4">
        <f t="shared" si="6"/>
        <v>21240.23540359193</v>
      </c>
      <c r="G21" s="5">
        <f t="shared" si="3"/>
        <v>0.9133301223544531</v>
      </c>
      <c r="H21" s="5">
        <f t="shared" si="4"/>
        <v>926.7800766190696</v>
      </c>
      <c r="I21" s="3">
        <f t="shared" si="5"/>
        <v>8.759154881891972</v>
      </c>
      <c r="J21" s="5">
        <f t="shared" si="7"/>
        <v>0.2697521480283028</v>
      </c>
      <c r="K21" s="5">
        <f t="shared" si="8"/>
        <v>67.7302478519717</v>
      </c>
    </row>
    <row r="22" spans="1:11" ht="12.75">
      <c r="A22" s="2">
        <f t="shared" si="0"/>
        <v>0.2832070620588406</v>
      </c>
      <c r="B22" s="5">
        <f t="shared" si="1"/>
        <v>296.57372737036275</v>
      </c>
      <c r="C22" s="3">
        <f t="shared" si="2"/>
        <v>28.247883163089618</v>
      </c>
      <c r="D22" s="1" t="s">
        <v>16</v>
      </c>
      <c r="E22" s="1">
        <v>-1200</v>
      </c>
      <c r="F22" s="4">
        <f t="shared" si="6"/>
        <v>14160.35310294203</v>
      </c>
      <c r="G22" s="5">
        <f t="shared" si="3"/>
        <v>0.6088951834265073</v>
      </c>
      <c r="H22" s="5">
        <f t="shared" si="4"/>
        <v>617.8619438218833</v>
      </c>
      <c r="I22" s="3">
        <f t="shared" si="5"/>
        <v>13.138550308413777</v>
      </c>
      <c r="J22" s="5">
        <f t="shared" si="7"/>
        <v>0.40462448506617266</v>
      </c>
      <c r="K22" s="5">
        <f t="shared" si="8"/>
        <v>67.59537551493382</v>
      </c>
    </row>
    <row r="23" spans="1:11" ht="12.75">
      <c r="A23" s="2">
        <f t="shared" si="0"/>
        <v>0.1416141235894217</v>
      </c>
      <c r="B23" s="5">
        <f t="shared" si="1"/>
        <v>148.2979561875334</v>
      </c>
      <c r="C23" s="3">
        <f t="shared" si="2"/>
        <v>56.49154051324853</v>
      </c>
      <c r="D23" s="1" t="s">
        <v>17</v>
      </c>
      <c r="E23" s="1">
        <v>-600</v>
      </c>
      <c r="F23" s="4">
        <f t="shared" si="6"/>
        <v>7080.706179471084</v>
      </c>
      <c r="G23" s="5">
        <f t="shared" si="3"/>
        <v>0.30447036571725666</v>
      </c>
      <c r="H23" s="5">
        <f t="shared" si="4"/>
        <v>308.9540812912831</v>
      </c>
      <c r="I23" s="3">
        <f t="shared" si="5"/>
        <v>26.275135122441174</v>
      </c>
      <c r="J23" s="5">
        <f t="shared" si="7"/>
        <v>0.8092086150819988</v>
      </c>
      <c r="K23" s="5">
        <f t="shared" si="8"/>
        <v>67.190791384918</v>
      </c>
    </row>
    <row r="24" spans="1:11" ht="12.75">
      <c r="A24" s="2">
        <f t="shared" si="0"/>
        <v>0.07082824295434696</v>
      </c>
      <c r="B24" s="5">
        <f t="shared" si="1"/>
        <v>74.17115895118475</v>
      </c>
      <c r="C24" s="3">
        <f t="shared" si="2"/>
        <v>112.94929347825949</v>
      </c>
      <c r="D24" s="1" t="s">
        <v>18</v>
      </c>
      <c r="E24" s="1">
        <v>-300</v>
      </c>
      <c r="F24" s="4">
        <f t="shared" si="6"/>
        <v>3541.412147717348</v>
      </c>
      <c r="G24" s="5">
        <f t="shared" si="3"/>
        <v>0.15228072235184598</v>
      </c>
      <c r="H24" s="5">
        <f t="shared" si="4"/>
        <v>154.52325076614503</v>
      </c>
      <c r="I24" s="3">
        <f t="shared" si="5"/>
        <v>52.534555106167204</v>
      </c>
      <c r="J24" s="5">
        <f t="shared" si="7"/>
        <v>1.6180945345863977</v>
      </c>
      <c r="K24" s="5">
        <f t="shared" si="8"/>
        <v>66.3819054654136</v>
      </c>
    </row>
    <row r="25" spans="1:11" ht="12.75">
      <c r="A25" s="2">
        <f t="shared" si="0"/>
        <v>0.0425270549180166</v>
      </c>
      <c r="B25" s="5">
        <f t="shared" si="1"/>
        <v>44.53422559250969</v>
      </c>
      <c r="C25" s="3">
        <f t="shared" si="2"/>
        <v>188.11554233939668</v>
      </c>
      <c r="D25" s="1" t="s">
        <v>19</v>
      </c>
      <c r="E25" s="1">
        <v>-180</v>
      </c>
      <c r="F25" s="4">
        <f t="shared" si="6"/>
        <v>2126.35274590083</v>
      </c>
      <c r="G25" s="5">
        <f t="shared" si="3"/>
        <v>0.0914331680737357</v>
      </c>
      <c r="H25" s="5">
        <f t="shared" si="4"/>
        <v>92.77963842302248</v>
      </c>
      <c r="I25" s="3">
        <f t="shared" si="5"/>
        <v>87.49560108809148</v>
      </c>
      <c r="J25" s="5">
        <f t="shared" si="7"/>
        <v>2.695550917883796</v>
      </c>
      <c r="K25" s="5">
        <f t="shared" si="8"/>
        <v>65.30444908211621</v>
      </c>
    </row>
    <row r="26" spans="1:11" ht="12.75">
      <c r="A26" s="2">
        <f t="shared" si="0"/>
        <v>0.028390533633589916</v>
      </c>
      <c r="B26" s="5">
        <f t="shared" si="1"/>
        <v>29.730495844761272</v>
      </c>
      <c r="C26" s="3">
        <f t="shared" si="2"/>
        <v>281.784065887895</v>
      </c>
      <c r="D26" s="1" t="s">
        <v>20</v>
      </c>
      <c r="E26" s="1">
        <v>-120</v>
      </c>
      <c r="F26" s="4">
        <f t="shared" si="6"/>
        <v>1419.5266816794956</v>
      </c>
      <c r="G26" s="5">
        <f t="shared" si="3"/>
        <v>0.061039647312218316</v>
      </c>
      <c r="H26" s="5">
        <f t="shared" si="4"/>
        <v>61.93853419285822</v>
      </c>
      <c r="I26" s="3">
        <f t="shared" si="5"/>
        <v>131.0623562269279</v>
      </c>
      <c r="J26" s="5">
        <f t="shared" si="7"/>
        <v>4.039605327295829</v>
      </c>
      <c r="K26" s="5">
        <f t="shared" si="8"/>
        <v>63.96039467270417</v>
      </c>
    </row>
    <row r="27" spans="1:11" ht="12.75">
      <c r="A27" s="2">
        <f t="shared" si="0"/>
        <v>0.014300545444143033</v>
      </c>
      <c r="B27" s="5">
        <f t="shared" si="1"/>
        <v>14.975495437742971</v>
      </c>
      <c r="C27" s="3">
        <f t="shared" si="2"/>
        <v>559.4192215428048</v>
      </c>
      <c r="D27" s="1" t="s">
        <v>21</v>
      </c>
      <c r="E27" s="1">
        <v>-60</v>
      </c>
      <c r="F27" s="4">
        <f t="shared" si="6"/>
        <v>715.0272722071516</v>
      </c>
      <c r="G27" s="5">
        <f t="shared" si="3"/>
        <v>0.030746172704907516</v>
      </c>
      <c r="H27" s="5">
        <f t="shared" si="4"/>
        <v>31.198949424487253</v>
      </c>
      <c r="I27" s="3">
        <f t="shared" si="5"/>
        <v>260.1949867640953</v>
      </c>
      <c r="J27" s="5">
        <f t="shared" si="7"/>
        <v>8.039444560023052</v>
      </c>
      <c r="K27" s="5">
        <f t="shared" si="8"/>
        <v>59.96055543997695</v>
      </c>
    </row>
    <row r="28" spans="1:11" ht="12.75">
      <c r="A28" s="2">
        <f t="shared" si="0"/>
        <v>0.011968291440301744</v>
      </c>
      <c r="B28" s="5">
        <f t="shared" si="1"/>
        <v>12.533164875555384</v>
      </c>
      <c r="C28" s="3">
        <f t="shared" si="2"/>
        <v>668.4329204301449</v>
      </c>
      <c r="D28" s="1" t="s">
        <v>22</v>
      </c>
      <c r="E28" s="1">
        <v>-50</v>
      </c>
      <c r="F28" s="4">
        <f t="shared" si="6"/>
        <v>598.4145720150872</v>
      </c>
      <c r="G28" s="5">
        <f t="shared" si="3"/>
        <v>0.02573182659664875</v>
      </c>
      <c r="H28" s="5">
        <f t="shared" si="4"/>
        <v>26.110760656085862</v>
      </c>
      <c r="I28" s="3">
        <f t="shared" si="5"/>
        <v>310.89903275820694</v>
      </c>
      <c r="J28" s="5">
        <f t="shared" si="7"/>
        <v>9.619727810690994</v>
      </c>
      <c r="K28" s="5">
        <f t="shared" si="8"/>
        <v>58.380272189309004</v>
      </c>
    </row>
    <row r="29" spans="1:11" ht="12.75">
      <c r="A29" s="2">
        <f t="shared" si="0"/>
        <v>0.009649538849084966</v>
      </c>
      <c r="B29" s="5">
        <f t="shared" si="1"/>
        <v>10.104972958914653</v>
      </c>
      <c r="C29" s="3">
        <f t="shared" si="2"/>
        <v>829.0551626473439</v>
      </c>
      <c r="D29" s="1" t="s">
        <v>23</v>
      </c>
      <c r="E29" s="1">
        <v>-40</v>
      </c>
      <c r="F29" s="4">
        <f t="shared" si="6"/>
        <v>482.4769424542483</v>
      </c>
      <c r="G29" s="5">
        <f t="shared" si="3"/>
        <v>0.020746508525532677</v>
      </c>
      <c r="H29" s="5">
        <f t="shared" si="4"/>
        <v>21.05202739980298</v>
      </c>
      <c r="I29" s="3">
        <f t="shared" si="5"/>
        <v>385.60705239411345</v>
      </c>
      <c r="J29" s="5">
        <f t="shared" si="7"/>
        <v>11.962051411334865</v>
      </c>
      <c r="K29" s="5">
        <f t="shared" si="8"/>
        <v>56.03794858866513</v>
      </c>
    </row>
    <row r="30" spans="1:11" ht="12.75">
      <c r="A30" s="2">
        <f t="shared" si="0"/>
        <v>0.007357064632039059</v>
      </c>
      <c r="B30" s="5">
        <f t="shared" si="1"/>
        <v>7.704299690009722</v>
      </c>
      <c r="C30" s="3">
        <f t="shared" si="2"/>
        <v>1087.3902024947615</v>
      </c>
      <c r="D30" s="1" t="s">
        <v>24</v>
      </c>
      <c r="E30" s="1">
        <v>-30</v>
      </c>
      <c r="F30" s="4">
        <f t="shared" si="6"/>
        <v>367.8532316019529</v>
      </c>
      <c r="G30" s="5">
        <f t="shared" si="3"/>
        <v>0.015817688958883976</v>
      </c>
      <c r="H30" s="5">
        <f t="shared" si="4"/>
        <v>16.05062466073128</v>
      </c>
      <c r="I30" s="3">
        <f t="shared" si="5"/>
        <v>505.76288488128444</v>
      </c>
      <c r="J30" s="5">
        <f t="shared" si="7"/>
        <v>15.774236519161327</v>
      </c>
      <c r="K30" s="5">
        <f t="shared" si="8"/>
        <v>52.22576348083867</v>
      </c>
    </row>
    <row r="31" spans="1:11" ht="12.75">
      <c r="A31" s="2">
        <f t="shared" si="0"/>
        <v>0.0051262461899522545</v>
      </c>
      <c r="B31" s="5">
        <f t="shared" si="1"/>
        <v>5.368192194502526</v>
      </c>
      <c r="C31" s="3">
        <f t="shared" si="2"/>
        <v>1560.5961367365603</v>
      </c>
      <c r="D31" s="1" t="s">
        <v>25</v>
      </c>
      <c r="E31" s="1">
        <v>-20</v>
      </c>
      <c r="F31" s="4">
        <f t="shared" si="6"/>
        <v>256.3123094976127</v>
      </c>
      <c r="G31" s="5">
        <f t="shared" si="3"/>
        <v>0.011021429308397347</v>
      </c>
      <c r="H31" s="5">
        <f t="shared" si="4"/>
        <v>11.183733952140521</v>
      </c>
      <c r="I31" s="3">
        <f t="shared" si="5"/>
        <v>725.8586682495629</v>
      </c>
      <c r="J31" s="5">
        <f t="shared" si="7"/>
        <v>22.963773086094488</v>
      </c>
      <c r="K31" s="5">
        <f t="shared" si="8"/>
        <v>45.03622691390551</v>
      </c>
    </row>
    <row r="32" spans="1:11" ht="12.75">
      <c r="A32" s="2">
        <f t="shared" si="0"/>
        <v>0.004065907032877167</v>
      </c>
      <c r="B32" s="5">
        <f t="shared" si="1"/>
        <v>4.257807680061386</v>
      </c>
      <c r="C32" s="3">
        <f t="shared" si="2"/>
        <v>1967.580649363481</v>
      </c>
      <c r="D32" s="1" t="s">
        <v>51</v>
      </c>
      <c r="E32" s="1">
        <v>-15</v>
      </c>
      <c r="F32" s="4">
        <f t="shared" si="6"/>
        <v>203.2953516438583</v>
      </c>
      <c r="G32" s="5">
        <f t="shared" si="3"/>
        <v>0.008741700120685907</v>
      </c>
      <c r="H32" s="5">
        <f t="shared" si="4"/>
        <v>8.870432836207348</v>
      </c>
      <c r="I32" s="3">
        <f t="shared" si="5"/>
        <v>915.1537904016192</v>
      </c>
      <c r="J32" s="5">
        <f t="shared" si="7"/>
        <v>29.465221418435604</v>
      </c>
      <c r="K32" s="5">
        <f t="shared" si="8"/>
        <v>38.534778581564396</v>
      </c>
    </row>
    <row r="33" spans="1:11" ht="12.75">
      <c r="A33" s="2">
        <f t="shared" si="0"/>
        <v>0.0030934770081576498</v>
      </c>
      <c r="B33" s="5">
        <f t="shared" si="1"/>
        <v>3.23948138925017</v>
      </c>
      <c r="C33" s="3">
        <f t="shared" si="2"/>
        <v>2586.086781606461</v>
      </c>
      <c r="D33" s="1" t="s">
        <v>26</v>
      </c>
      <c r="E33" s="1">
        <v>-10</v>
      </c>
      <c r="F33" s="4">
        <f t="shared" si="6"/>
        <v>154.67385040788247</v>
      </c>
      <c r="G33" s="5">
        <f t="shared" si="3"/>
        <v>0.006650975567538946</v>
      </c>
      <c r="H33" s="5">
        <f t="shared" si="4"/>
        <v>6.7489196898327295</v>
      </c>
      <c r="I33" s="3">
        <f t="shared" si="5"/>
        <v>1202.8310612123075</v>
      </c>
      <c r="J33" s="5">
        <f t="shared" si="7"/>
        <v>40.279863114982895</v>
      </c>
      <c r="K33" s="5">
        <f t="shared" si="8"/>
        <v>27.720136885017105</v>
      </c>
    </row>
    <row r="34" spans="1:11" ht="12.75">
      <c r="A34" s="2">
        <f t="shared" si="0"/>
        <v>0.002</v>
      </c>
      <c r="B34" s="5">
        <f t="shared" si="1"/>
        <v>2.094395</v>
      </c>
      <c r="C34" s="3">
        <f t="shared" si="2"/>
        <v>4000</v>
      </c>
      <c r="D34" s="1">
        <v>0</v>
      </c>
      <c r="E34" s="1">
        <v>0</v>
      </c>
      <c r="F34" s="4">
        <f t="shared" si="6"/>
        <v>100</v>
      </c>
      <c r="G34" s="5">
        <f t="shared" si="3"/>
        <v>0.0043</v>
      </c>
      <c r="H34" s="5">
        <f t="shared" si="4"/>
        <v>4.363323</v>
      </c>
      <c r="I34" s="3">
        <f t="shared" si="5"/>
        <v>1860.4651162790697</v>
      </c>
      <c r="J34" s="5">
        <v>90</v>
      </c>
      <c r="K34" s="5">
        <f t="shared" si="8"/>
        <v>22</v>
      </c>
    </row>
    <row r="35" spans="1:11" ht="12.75">
      <c r="A35" s="2">
        <f t="shared" si="0"/>
        <v>0.0030934770081576498</v>
      </c>
      <c r="B35" s="5">
        <f t="shared" si="1"/>
        <v>3.23948138925017</v>
      </c>
      <c r="C35" s="3">
        <f t="shared" si="2"/>
        <v>2586.086781606461</v>
      </c>
      <c r="D35" s="1" t="s">
        <v>32</v>
      </c>
      <c r="E35" s="1">
        <v>10</v>
      </c>
      <c r="F35" s="4">
        <f t="shared" si="6"/>
        <v>154.67385040788247</v>
      </c>
      <c r="G35" s="5">
        <f t="shared" si="3"/>
        <v>0.006650975567538946</v>
      </c>
      <c r="H35" s="5">
        <f t="shared" si="4"/>
        <v>6.7489196898327295</v>
      </c>
      <c r="I35" s="3">
        <f t="shared" si="5"/>
        <v>1202.8310612123075</v>
      </c>
      <c r="J35" s="5">
        <f>-ATAN(100/((ABS(E35*11.8))))*360/(2*3.14159265)</f>
        <v>-40.279863114982895</v>
      </c>
      <c r="K35" s="5">
        <f aca="true" t="shared" si="9" ref="K35:K47">90+J35+22</f>
        <v>71.7201368850171</v>
      </c>
    </row>
    <row r="36" spans="1:11" ht="12.75">
      <c r="A36" s="2">
        <f t="shared" si="0"/>
        <v>0.004065907032877167</v>
      </c>
      <c r="B36" s="5">
        <f t="shared" si="1"/>
        <v>4.257807680061386</v>
      </c>
      <c r="C36" s="3">
        <f t="shared" si="2"/>
        <v>1967.580649363481</v>
      </c>
      <c r="D36" s="1" t="s">
        <v>52</v>
      </c>
      <c r="E36" s="1">
        <v>15</v>
      </c>
      <c r="F36" s="4">
        <f t="shared" si="6"/>
        <v>203.2953516438583</v>
      </c>
      <c r="G36" s="5">
        <f t="shared" si="3"/>
        <v>0.008741700120685907</v>
      </c>
      <c r="H36" s="5">
        <f t="shared" si="4"/>
        <v>8.870432836207348</v>
      </c>
      <c r="I36" s="3">
        <f t="shared" si="5"/>
        <v>915.1537904016192</v>
      </c>
      <c r="J36" s="5">
        <f aca="true" t="shared" si="10" ref="J36:J47">-ATAN(100/((ABS(E36*11.8))))*360/(2*3.14159265)</f>
        <v>-29.465221418435604</v>
      </c>
      <c r="K36" s="5">
        <f t="shared" si="9"/>
        <v>82.5347785815644</v>
      </c>
    </row>
    <row r="37" spans="1:11" ht="12.75">
      <c r="A37" s="2">
        <f t="shared" si="0"/>
        <v>0.0051262461899522545</v>
      </c>
      <c r="B37" s="5">
        <f t="shared" si="1"/>
        <v>5.368192194502526</v>
      </c>
      <c r="C37" s="3">
        <f t="shared" si="2"/>
        <v>1560.5961367365603</v>
      </c>
      <c r="D37" s="1" t="s">
        <v>33</v>
      </c>
      <c r="E37" s="1">
        <v>20</v>
      </c>
      <c r="F37" s="4">
        <f t="shared" si="6"/>
        <v>256.3123094976127</v>
      </c>
      <c r="G37" s="5">
        <f t="shared" si="3"/>
        <v>0.011021429308397347</v>
      </c>
      <c r="H37" s="5">
        <f t="shared" si="4"/>
        <v>11.183733952140521</v>
      </c>
      <c r="I37" s="3">
        <f t="shared" si="5"/>
        <v>725.8586682495629</v>
      </c>
      <c r="J37" s="5">
        <f t="shared" si="10"/>
        <v>-22.963773086094488</v>
      </c>
      <c r="K37" s="5">
        <f t="shared" si="9"/>
        <v>89.03622691390551</v>
      </c>
    </row>
    <row r="38" spans="1:11" ht="12.75">
      <c r="A38" s="2">
        <f t="shared" si="0"/>
        <v>0.007357064632039059</v>
      </c>
      <c r="B38" s="5">
        <f t="shared" si="1"/>
        <v>7.704299690009722</v>
      </c>
      <c r="C38" s="3">
        <f t="shared" si="2"/>
        <v>1087.3902024947615</v>
      </c>
      <c r="D38" s="1" t="s">
        <v>34</v>
      </c>
      <c r="E38" s="1">
        <v>30</v>
      </c>
      <c r="F38" s="4">
        <f t="shared" si="6"/>
        <v>367.8532316019529</v>
      </c>
      <c r="G38" s="5">
        <f t="shared" si="3"/>
        <v>0.015817688958883976</v>
      </c>
      <c r="H38" s="5">
        <f t="shared" si="4"/>
        <v>16.05062466073128</v>
      </c>
      <c r="I38" s="3">
        <f t="shared" si="5"/>
        <v>505.76288488128444</v>
      </c>
      <c r="J38" s="5">
        <f t="shared" si="10"/>
        <v>-15.774236519161327</v>
      </c>
      <c r="K38" s="5">
        <f t="shared" si="9"/>
        <v>96.22576348083868</v>
      </c>
    </row>
    <row r="39" spans="1:11" ht="12.75">
      <c r="A39" s="2">
        <f t="shared" si="0"/>
        <v>0.009649538849084966</v>
      </c>
      <c r="B39" s="5">
        <f t="shared" si="1"/>
        <v>10.104972958914653</v>
      </c>
      <c r="C39" s="3">
        <f t="shared" si="2"/>
        <v>829.0551626473439</v>
      </c>
      <c r="D39" s="1" t="s">
        <v>35</v>
      </c>
      <c r="E39" s="1">
        <v>40</v>
      </c>
      <c r="F39" s="4">
        <f t="shared" si="6"/>
        <v>482.4769424542483</v>
      </c>
      <c r="G39" s="5">
        <f t="shared" si="3"/>
        <v>0.020746508525532677</v>
      </c>
      <c r="H39" s="5">
        <f t="shared" si="4"/>
        <v>21.05202739980298</v>
      </c>
      <c r="I39" s="3">
        <f t="shared" si="5"/>
        <v>385.60705239411345</v>
      </c>
      <c r="J39" s="5">
        <f t="shared" si="10"/>
        <v>-11.962051411334865</v>
      </c>
      <c r="K39" s="5">
        <f t="shared" si="9"/>
        <v>100.03794858866513</v>
      </c>
    </row>
    <row r="40" spans="1:11" ht="12.75">
      <c r="A40" s="2">
        <f t="shared" si="0"/>
        <v>0.011968291440301744</v>
      </c>
      <c r="B40" s="5">
        <f t="shared" si="1"/>
        <v>12.533164875555384</v>
      </c>
      <c r="C40" s="3">
        <f t="shared" si="2"/>
        <v>668.4329204301449</v>
      </c>
      <c r="D40" s="1" t="s">
        <v>36</v>
      </c>
      <c r="E40" s="1">
        <v>50</v>
      </c>
      <c r="F40" s="4">
        <f t="shared" si="6"/>
        <v>598.4145720150872</v>
      </c>
      <c r="G40" s="5">
        <f t="shared" si="3"/>
        <v>0.02573182659664875</v>
      </c>
      <c r="H40" s="5">
        <f t="shared" si="4"/>
        <v>26.110760656085862</v>
      </c>
      <c r="I40" s="3">
        <f t="shared" si="5"/>
        <v>310.89903275820694</v>
      </c>
      <c r="J40" s="5">
        <f t="shared" si="10"/>
        <v>-9.619727810690994</v>
      </c>
      <c r="K40" s="5">
        <f t="shared" si="9"/>
        <v>102.38027218930901</v>
      </c>
    </row>
    <row r="41" spans="1:11" ht="12.75">
      <c r="A41" s="2">
        <f t="shared" si="0"/>
        <v>0.014300545444143033</v>
      </c>
      <c r="B41" s="5">
        <f t="shared" si="1"/>
        <v>14.975495437742971</v>
      </c>
      <c r="C41" s="3">
        <f t="shared" si="2"/>
        <v>559.4192215428048</v>
      </c>
      <c r="D41" s="1" t="s">
        <v>37</v>
      </c>
      <c r="E41" s="1">
        <v>60</v>
      </c>
      <c r="F41" s="4">
        <f t="shared" si="6"/>
        <v>715.0272722071516</v>
      </c>
      <c r="G41" s="5">
        <f t="shared" si="3"/>
        <v>0.030746172704907516</v>
      </c>
      <c r="H41" s="5">
        <f t="shared" si="4"/>
        <v>31.198949424487253</v>
      </c>
      <c r="I41" s="3">
        <f t="shared" si="5"/>
        <v>260.1949867640953</v>
      </c>
      <c r="J41" s="5">
        <f t="shared" si="10"/>
        <v>-8.039444560023052</v>
      </c>
      <c r="K41" s="5">
        <f t="shared" si="9"/>
        <v>103.96055543997694</v>
      </c>
    </row>
    <row r="42" spans="1:11" ht="12.75">
      <c r="A42" s="2">
        <f t="shared" si="0"/>
        <v>0.028390533633589916</v>
      </c>
      <c r="B42" s="5">
        <f t="shared" si="1"/>
        <v>29.730495844761272</v>
      </c>
      <c r="C42" s="3">
        <f t="shared" si="2"/>
        <v>281.784065887895</v>
      </c>
      <c r="D42" s="1" t="s">
        <v>38</v>
      </c>
      <c r="E42" s="1">
        <v>120</v>
      </c>
      <c r="F42" s="4">
        <f t="shared" si="6"/>
        <v>1419.5266816794956</v>
      </c>
      <c r="G42" s="5">
        <f t="shared" si="3"/>
        <v>0.061039647312218316</v>
      </c>
      <c r="H42" s="5">
        <f t="shared" si="4"/>
        <v>61.93853419285822</v>
      </c>
      <c r="I42" s="3">
        <f t="shared" si="5"/>
        <v>131.0623562269279</v>
      </c>
      <c r="J42" s="5">
        <f t="shared" si="10"/>
        <v>-4.039605327295829</v>
      </c>
      <c r="K42" s="5">
        <f t="shared" si="9"/>
        <v>107.96039467270417</v>
      </c>
    </row>
    <row r="43" spans="1:11" ht="12.75">
      <c r="A43" s="2">
        <f t="shared" si="0"/>
        <v>0.0425270549180166</v>
      </c>
      <c r="B43" s="5">
        <f t="shared" si="1"/>
        <v>44.53422559250969</v>
      </c>
      <c r="C43" s="3">
        <f t="shared" si="2"/>
        <v>188.11554233939668</v>
      </c>
      <c r="D43" s="1" t="s">
        <v>39</v>
      </c>
      <c r="E43" s="1">
        <v>180</v>
      </c>
      <c r="F43" s="4">
        <f t="shared" si="6"/>
        <v>2126.35274590083</v>
      </c>
      <c r="G43" s="5">
        <f t="shared" si="3"/>
        <v>0.0914331680737357</v>
      </c>
      <c r="H43" s="5">
        <f t="shared" si="4"/>
        <v>92.77963842302248</v>
      </c>
      <c r="I43" s="3">
        <f t="shared" si="5"/>
        <v>87.49560108809148</v>
      </c>
      <c r="J43" s="5">
        <f t="shared" si="10"/>
        <v>-2.695550917883796</v>
      </c>
      <c r="K43" s="5">
        <f t="shared" si="9"/>
        <v>109.30444908211621</v>
      </c>
    </row>
    <row r="44" spans="1:11" ht="12.75">
      <c r="A44" s="2">
        <f t="shared" si="0"/>
        <v>0.07082824295434696</v>
      </c>
      <c r="B44" s="5">
        <f t="shared" si="1"/>
        <v>74.17115895118475</v>
      </c>
      <c r="C44" s="3">
        <f t="shared" si="2"/>
        <v>112.94929347825949</v>
      </c>
      <c r="D44" s="1" t="s">
        <v>40</v>
      </c>
      <c r="E44" s="1">
        <v>300</v>
      </c>
      <c r="F44" s="4">
        <f t="shared" si="6"/>
        <v>3541.412147717348</v>
      </c>
      <c r="G44" s="5">
        <f t="shared" si="3"/>
        <v>0.15228072235184598</v>
      </c>
      <c r="H44" s="5">
        <f t="shared" si="4"/>
        <v>154.52325076614503</v>
      </c>
      <c r="I44" s="3">
        <f t="shared" si="5"/>
        <v>52.534555106167204</v>
      </c>
      <c r="J44" s="5">
        <f t="shared" si="10"/>
        <v>-1.6180945345863977</v>
      </c>
      <c r="K44" s="5">
        <f t="shared" si="9"/>
        <v>110.3819054654136</v>
      </c>
    </row>
    <row r="45" spans="1:11" ht="12.75">
      <c r="A45" s="2">
        <f t="shared" si="0"/>
        <v>0.1416141235894217</v>
      </c>
      <c r="B45" s="5">
        <f t="shared" si="1"/>
        <v>148.2979561875334</v>
      </c>
      <c r="C45" s="3">
        <f t="shared" si="2"/>
        <v>56.49154051324853</v>
      </c>
      <c r="D45" s="1" t="s">
        <v>41</v>
      </c>
      <c r="E45" s="1">
        <v>600</v>
      </c>
      <c r="F45" s="4">
        <f t="shared" si="6"/>
        <v>7080.706179471084</v>
      </c>
      <c r="G45" s="5">
        <f t="shared" si="3"/>
        <v>0.30447036571725666</v>
      </c>
      <c r="H45" s="5">
        <f t="shared" si="4"/>
        <v>308.9540812912831</v>
      </c>
      <c r="I45" s="3">
        <f t="shared" si="5"/>
        <v>26.275135122441174</v>
      </c>
      <c r="J45" s="5">
        <f t="shared" si="10"/>
        <v>-0.8092086150819988</v>
      </c>
      <c r="K45" s="5">
        <f t="shared" si="9"/>
        <v>111.190791384918</v>
      </c>
    </row>
    <row r="46" spans="1:11" ht="12.75">
      <c r="A46" s="2">
        <f t="shared" si="0"/>
        <v>0.2832070620588406</v>
      </c>
      <c r="B46" s="5">
        <f t="shared" si="1"/>
        <v>296.57372737036275</v>
      </c>
      <c r="C46" s="3">
        <f t="shared" si="2"/>
        <v>28.247883163089618</v>
      </c>
      <c r="D46" s="1" t="s">
        <v>42</v>
      </c>
      <c r="E46" s="1">
        <v>1200</v>
      </c>
      <c r="F46" s="4">
        <f t="shared" si="6"/>
        <v>14160.35310294203</v>
      </c>
      <c r="G46" s="5">
        <f t="shared" si="3"/>
        <v>0.6088951834265073</v>
      </c>
      <c r="H46" s="5">
        <f t="shared" si="4"/>
        <v>617.8619438218833</v>
      </c>
      <c r="I46" s="3">
        <f t="shared" si="5"/>
        <v>13.138550308413777</v>
      </c>
      <c r="J46" s="5">
        <f t="shared" si="10"/>
        <v>-0.40462448506617266</v>
      </c>
      <c r="K46" s="5">
        <f t="shared" si="9"/>
        <v>111.59537551493382</v>
      </c>
    </row>
    <row r="47" spans="1:11" ht="12.75">
      <c r="A47" s="2">
        <f t="shared" si="0"/>
        <v>0.4248047080718386</v>
      </c>
      <c r="B47" s="5">
        <f t="shared" si="1"/>
        <v>444.8544282810592</v>
      </c>
      <c r="C47" s="3">
        <f t="shared" si="2"/>
        <v>18.83218299606774</v>
      </c>
      <c r="D47" s="1" t="s">
        <v>43</v>
      </c>
      <c r="E47" s="1">
        <v>1800</v>
      </c>
      <c r="F47" s="4">
        <f t="shared" si="6"/>
        <v>21240.23540359193</v>
      </c>
      <c r="G47" s="5">
        <f t="shared" si="3"/>
        <v>0.9133301223544531</v>
      </c>
      <c r="H47" s="5">
        <f t="shared" si="4"/>
        <v>926.7800766190696</v>
      </c>
      <c r="I47" s="3">
        <f t="shared" si="5"/>
        <v>8.759154881891972</v>
      </c>
      <c r="J47" s="5">
        <f t="shared" si="10"/>
        <v>-0.2697521480283028</v>
      </c>
      <c r="K47" s="5">
        <f t="shared" si="9"/>
        <v>111.7302478519717</v>
      </c>
    </row>
  </sheetData>
  <printOptions gridLines="1"/>
  <pageMargins left="0.75" right="0.75" top="1" bottom="1" header="0.5" footer="0.5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Patrice Harch</dc:creator>
  <cp:keywords/>
  <dc:description/>
  <cp:lastModifiedBy>Ann Harch</cp:lastModifiedBy>
  <cp:lastPrinted>1999-05-20T14:23:26Z</cp:lastPrinted>
  <dcterms:created xsi:type="dcterms:W3CDTF">1999-05-17T16:41:46Z</dcterms:created>
  <dcterms:modified xsi:type="dcterms:W3CDTF">2003-09-21T16:49:25Z</dcterms:modified>
  <cp:category/>
  <cp:version/>
  <cp:contentType/>
  <cp:contentStatus/>
</cp:coreProperties>
</file>